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Munka1" sheetId="1" r:id="rId1"/>
    <sheet name="Munka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<sst xmlns="http://schemas.openxmlformats.org/spreadsheetml/2006/main" count="140" uniqueCount="62">
  <si>
    <t>Évszám</t>
  </si>
  <si>
    <t>LNV</t>
  </si>
  <si>
    <t>1%-os valószínűségű vízállás</t>
  </si>
  <si>
    <t>LNV visszatérési ideje</t>
  </si>
  <si>
    <t>500 év</t>
  </si>
  <si>
    <t>25 év</t>
  </si>
  <si>
    <t>Vízállás (cm)</t>
  </si>
  <si>
    <t>1974 (1970)</t>
  </si>
  <si>
    <t>20 év</t>
  </si>
  <si>
    <t>-</t>
  </si>
  <si>
    <t>Dráva-Barcs</t>
  </si>
  <si>
    <t>Fekete-Körös - Ant</t>
  </si>
  <si>
    <t>Kraszna-Ágerdőmajor</t>
  </si>
  <si>
    <t>Tarna-Tarnaörs</t>
  </si>
  <si>
    <t>40 év</t>
  </si>
  <si>
    <t>110 adat 
1901-2010
normál eloszlás</t>
  </si>
  <si>
    <t>48 adat 
1963-2010
normál eloszlás</t>
  </si>
  <si>
    <t>63 adat
1948-2010
normál eloszlás</t>
  </si>
  <si>
    <t>30 adat
1981-2010
lognormál eloszlás</t>
  </si>
  <si>
    <t>Berettyó-Berettyóújfalu</t>
  </si>
  <si>
    <t>67 év</t>
  </si>
  <si>
    <t>LNV (jeges)</t>
  </si>
  <si>
    <t>110 adat
1901-2010
normál eloszlás</t>
  </si>
  <si>
    <t>Bodrog-Felsőberecki</t>
  </si>
  <si>
    <t>50 év</t>
  </si>
  <si>
    <t>83 adat
1928-2010
normál eloszlás</t>
  </si>
  <si>
    <t>Duna-Budapest</t>
  </si>
  <si>
    <t>111 év</t>
  </si>
  <si>
    <t>Duna-Nagybajcs</t>
  </si>
  <si>
    <t>400 év</t>
  </si>
  <si>
    <t>58 adat
1953-2010
normál eloszlás</t>
  </si>
  <si>
    <t>Fehér-Körös - Gyula</t>
  </si>
  <si>
    <t>62 év</t>
  </si>
  <si>
    <t>Sebes-Körös - Körösszakál</t>
  </si>
  <si>
    <t>83 év</t>
  </si>
  <si>
    <t>Hernád-Hidasnémeti</t>
  </si>
  <si>
    <t>109 adat
1901-2010
(1945 nincs adat)
normál eloszlás</t>
  </si>
  <si>
    <t>Sajó-Felsőzsolca</t>
  </si>
  <si>
    <t>108 adat
1901-2010
(1977 és 1988 nincs adat)
normál eloszlás</t>
  </si>
  <si>
    <t>Ipoly-Balassagyarmat</t>
  </si>
  <si>
    <t>142 év</t>
  </si>
  <si>
    <t>Lajta-Mosonmagyaróvár</t>
  </si>
  <si>
    <t>31 adat
1981-2010
+1965
lognormál eloszlás</t>
  </si>
  <si>
    <t>Rába-Szentgotthárd</t>
  </si>
  <si>
    <t>84 adat
1928-2010
normál eloszlás</t>
  </si>
  <si>
    <t>125 év</t>
  </si>
  <si>
    <t>Tisza-Tivadar</t>
  </si>
  <si>
    <t>143 év</t>
  </si>
  <si>
    <t>Tisza-Szolnok</t>
  </si>
  <si>
    <t>100 év</t>
  </si>
  <si>
    <t>109 adat
1901-2010
(1996 nincs adat)
normál eloszlás</t>
  </si>
  <si>
    <t>Túr-Garbolc</t>
  </si>
  <si>
    <t>166 év</t>
  </si>
  <si>
    <t>Szamos-Csenger</t>
  </si>
  <si>
    <t>109 adat
1901-2010
(1961 nincs adat)
normál eloszlás</t>
  </si>
  <si>
    <t>79 adat
1931-2010
(1967 nincs adat)
normál eloszlás</t>
  </si>
  <si>
    <t>Maros-Makó</t>
  </si>
  <si>
    <t>Zagyva-Jásztelek</t>
  </si>
  <si>
    <t>Meghaladási valószínűség (%)</t>
  </si>
  <si>
    <t>Relatív gyakoriság</t>
  </si>
  <si>
    <t>96 adat
1927-2010</t>
  </si>
  <si>
    <t>110 adat
1901-2010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</si>
</sst>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24" borderId="10" xfId="0" applyFont="1" applyFill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" fontId="2" fillId="24" borderId="10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1" fontId="2" fillId="24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Dráva, Barcs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1"/>
          <c:w val="0.91075"/>
          <c:h val="0.66775"/>
        </c:manualLayout>
      </c:layout>
      <c:scatterChart>
        <c:scatterStyle val="smoothMarker"/>
        <c:varyColors val="0"/>
        <c:ser>
          <c:idx val="0"/>
          <c:order val="0"/>
          <c:tx>
            <c:v>Barcs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'[1]Dráva, Barcs'!$E$2:$E$98</c:f>
              <c:numCache>
                <c:ptCount val="97"/>
                <c:pt idx="0">
                  <c:v>98</c:v>
                </c:pt>
                <c:pt idx="1">
                  <c:v>121</c:v>
                </c:pt>
                <c:pt idx="2">
                  <c:v>154</c:v>
                </c:pt>
                <c:pt idx="3">
                  <c:v>158</c:v>
                </c:pt>
                <c:pt idx="4">
                  <c:v>178</c:v>
                </c:pt>
                <c:pt idx="5">
                  <c:v>183</c:v>
                </c:pt>
                <c:pt idx="6">
                  <c:v>187</c:v>
                </c:pt>
                <c:pt idx="7">
                  <c:v>195</c:v>
                </c:pt>
                <c:pt idx="8">
                  <c:v>197</c:v>
                </c:pt>
                <c:pt idx="9">
                  <c:v>213</c:v>
                </c:pt>
                <c:pt idx="10">
                  <c:v>217</c:v>
                </c:pt>
                <c:pt idx="11">
                  <c:v>218</c:v>
                </c:pt>
                <c:pt idx="12">
                  <c:v>226</c:v>
                </c:pt>
                <c:pt idx="13">
                  <c:v>230</c:v>
                </c:pt>
                <c:pt idx="14">
                  <c:v>237</c:v>
                </c:pt>
                <c:pt idx="15">
                  <c:v>239</c:v>
                </c:pt>
                <c:pt idx="16">
                  <c:v>240</c:v>
                </c:pt>
                <c:pt idx="17">
                  <c:v>244</c:v>
                </c:pt>
                <c:pt idx="18">
                  <c:v>245</c:v>
                </c:pt>
                <c:pt idx="19">
                  <c:v>246</c:v>
                </c:pt>
                <c:pt idx="20">
                  <c:v>256</c:v>
                </c:pt>
                <c:pt idx="21">
                  <c:v>258</c:v>
                </c:pt>
                <c:pt idx="22">
                  <c:v>259</c:v>
                </c:pt>
                <c:pt idx="23">
                  <c:v>260</c:v>
                </c:pt>
                <c:pt idx="24">
                  <c:v>270</c:v>
                </c:pt>
                <c:pt idx="25">
                  <c:v>272</c:v>
                </c:pt>
                <c:pt idx="26">
                  <c:v>275</c:v>
                </c:pt>
                <c:pt idx="27">
                  <c:v>285</c:v>
                </c:pt>
                <c:pt idx="28">
                  <c:v>286</c:v>
                </c:pt>
                <c:pt idx="29">
                  <c:v>287</c:v>
                </c:pt>
                <c:pt idx="30">
                  <c:v>291</c:v>
                </c:pt>
                <c:pt idx="31">
                  <c:v>292</c:v>
                </c:pt>
                <c:pt idx="32">
                  <c:v>296</c:v>
                </c:pt>
                <c:pt idx="33">
                  <c:v>297</c:v>
                </c:pt>
                <c:pt idx="34">
                  <c:v>298</c:v>
                </c:pt>
                <c:pt idx="35">
                  <c:v>299</c:v>
                </c:pt>
                <c:pt idx="36">
                  <c:v>300</c:v>
                </c:pt>
                <c:pt idx="37">
                  <c:v>304</c:v>
                </c:pt>
                <c:pt idx="38">
                  <c:v>307</c:v>
                </c:pt>
                <c:pt idx="39">
                  <c:v>308</c:v>
                </c:pt>
                <c:pt idx="40">
                  <c:v>309</c:v>
                </c:pt>
                <c:pt idx="41">
                  <c:v>311</c:v>
                </c:pt>
                <c:pt idx="42">
                  <c:v>312</c:v>
                </c:pt>
                <c:pt idx="43">
                  <c:v>315</c:v>
                </c:pt>
                <c:pt idx="44">
                  <c:v>318</c:v>
                </c:pt>
                <c:pt idx="45">
                  <c:v>321</c:v>
                </c:pt>
                <c:pt idx="46">
                  <c:v>323</c:v>
                </c:pt>
                <c:pt idx="47">
                  <c:v>326</c:v>
                </c:pt>
                <c:pt idx="48">
                  <c:v>329</c:v>
                </c:pt>
                <c:pt idx="49">
                  <c:v>329</c:v>
                </c:pt>
                <c:pt idx="50">
                  <c:v>331</c:v>
                </c:pt>
                <c:pt idx="51">
                  <c:v>335</c:v>
                </c:pt>
                <c:pt idx="52">
                  <c:v>336</c:v>
                </c:pt>
                <c:pt idx="53">
                  <c:v>337</c:v>
                </c:pt>
                <c:pt idx="54">
                  <c:v>339</c:v>
                </c:pt>
                <c:pt idx="55">
                  <c:v>341</c:v>
                </c:pt>
                <c:pt idx="56">
                  <c:v>343</c:v>
                </c:pt>
                <c:pt idx="57">
                  <c:v>345</c:v>
                </c:pt>
                <c:pt idx="58">
                  <c:v>349</c:v>
                </c:pt>
                <c:pt idx="59">
                  <c:v>352</c:v>
                </c:pt>
                <c:pt idx="60">
                  <c:v>354</c:v>
                </c:pt>
                <c:pt idx="61">
                  <c:v>356</c:v>
                </c:pt>
                <c:pt idx="62">
                  <c:v>359</c:v>
                </c:pt>
                <c:pt idx="63">
                  <c:v>361</c:v>
                </c:pt>
                <c:pt idx="64">
                  <c:v>363</c:v>
                </c:pt>
                <c:pt idx="65">
                  <c:v>364</c:v>
                </c:pt>
                <c:pt idx="66">
                  <c:v>365</c:v>
                </c:pt>
                <c:pt idx="67">
                  <c:v>366</c:v>
                </c:pt>
                <c:pt idx="68">
                  <c:v>370</c:v>
                </c:pt>
                <c:pt idx="69">
                  <c:v>371</c:v>
                </c:pt>
                <c:pt idx="70">
                  <c:v>373</c:v>
                </c:pt>
                <c:pt idx="71">
                  <c:v>375</c:v>
                </c:pt>
                <c:pt idx="72">
                  <c:v>376</c:v>
                </c:pt>
                <c:pt idx="73">
                  <c:v>380</c:v>
                </c:pt>
                <c:pt idx="74">
                  <c:v>387</c:v>
                </c:pt>
                <c:pt idx="75">
                  <c:v>390</c:v>
                </c:pt>
                <c:pt idx="76">
                  <c:v>397</c:v>
                </c:pt>
                <c:pt idx="77">
                  <c:v>408</c:v>
                </c:pt>
                <c:pt idx="78">
                  <c:v>411</c:v>
                </c:pt>
                <c:pt idx="79">
                  <c:v>428</c:v>
                </c:pt>
                <c:pt idx="80">
                  <c:v>430</c:v>
                </c:pt>
                <c:pt idx="81">
                  <c:v>434</c:v>
                </c:pt>
                <c:pt idx="82">
                  <c:v>437</c:v>
                </c:pt>
                <c:pt idx="83">
                  <c:v>441</c:v>
                </c:pt>
                <c:pt idx="84">
                  <c:v>450</c:v>
                </c:pt>
                <c:pt idx="85">
                  <c:v>454</c:v>
                </c:pt>
                <c:pt idx="86">
                  <c:v>455</c:v>
                </c:pt>
                <c:pt idx="87">
                  <c:v>465</c:v>
                </c:pt>
                <c:pt idx="88">
                  <c:v>467</c:v>
                </c:pt>
                <c:pt idx="89">
                  <c:v>470</c:v>
                </c:pt>
                <c:pt idx="90">
                  <c:v>471</c:v>
                </c:pt>
                <c:pt idx="91">
                  <c:v>489</c:v>
                </c:pt>
                <c:pt idx="92">
                  <c:v>555</c:v>
                </c:pt>
                <c:pt idx="93">
                  <c:v>572</c:v>
                </c:pt>
                <c:pt idx="94">
                  <c:v>579</c:v>
                </c:pt>
                <c:pt idx="95">
                  <c:v>581</c:v>
                </c:pt>
                <c:pt idx="96">
                  <c:v>618</c:v>
                </c:pt>
              </c:numCache>
            </c:numRef>
          </c:xVal>
          <c:yVal>
            <c:numRef>
              <c:f>'[1]Dráva, Barcs'!$G$2:$G$98</c:f>
              <c:numCache>
                <c:ptCount val="97"/>
                <c:pt idx="0">
                  <c:v>0.9090909090909091</c:v>
                </c:pt>
                <c:pt idx="1">
                  <c:v>1.8181818181818181</c:v>
                </c:pt>
                <c:pt idx="2">
                  <c:v>2.727272727272727</c:v>
                </c:pt>
                <c:pt idx="3">
                  <c:v>3.6363636363636362</c:v>
                </c:pt>
                <c:pt idx="4">
                  <c:v>4.545454545454546</c:v>
                </c:pt>
                <c:pt idx="5">
                  <c:v>6.363636363636363</c:v>
                </c:pt>
                <c:pt idx="6">
                  <c:v>7.2727272727272725</c:v>
                </c:pt>
                <c:pt idx="7">
                  <c:v>8.181818181818182</c:v>
                </c:pt>
                <c:pt idx="8">
                  <c:v>9.090909090909092</c:v>
                </c:pt>
                <c:pt idx="9">
                  <c:v>10</c:v>
                </c:pt>
                <c:pt idx="10">
                  <c:v>10.909090909090908</c:v>
                </c:pt>
                <c:pt idx="11">
                  <c:v>11.818181818181818</c:v>
                </c:pt>
                <c:pt idx="12">
                  <c:v>12.727272727272727</c:v>
                </c:pt>
                <c:pt idx="13">
                  <c:v>13.636363636363635</c:v>
                </c:pt>
                <c:pt idx="14">
                  <c:v>14.545454545454545</c:v>
                </c:pt>
                <c:pt idx="15">
                  <c:v>15.454545454545453</c:v>
                </c:pt>
                <c:pt idx="16">
                  <c:v>16.363636363636363</c:v>
                </c:pt>
                <c:pt idx="17">
                  <c:v>17.272727272727273</c:v>
                </c:pt>
                <c:pt idx="18">
                  <c:v>18.181818181818183</c:v>
                </c:pt>
                <c:pt idx="19">
                  <c:v>20</c:v>
                </c:pt>
                <c:pt idx="20">
                  <c:v>20.909090909090907</c:v>
                </c:pt>
                <c:pt idx="21">
                  <c:v>21.818181818181817</c:v>
                </c:pt>
                <c:pt idx="22">
                  <c:v>23.636363636363637</c:v>
                </c:pt>
                <c:pt idx="23">
                  <c:v>24.545454545454547</c:v>
                </c:pt>
                <c:pt idx="24">
                  <c:v>25.454545454545453</c:v>
                </c:pt>
                <c:pt idx="25">
                  <c:v>26.36363636363636</c:v>
                </c:pt>
                <c:pt idx="26">
                  <c:v>27.27272727272727</c:v>
                </c:pt>
                <c:pt idx="27">
                  <c:v>28.18181818181818</c:v>
                </c:pt>
                <c:pt idx="28">
                  <c:v>29.09090909090909</c:v>
                </c:pt>
                <c:pt idx="29">
                  <c:v>30</c:v>
                </c:pt>
                <c:pt idx="30">
                  <c:v>30.909090909090907</c:v>
                </c:pt>
                <c:pt idx="31">
                  <c:v>32.72727272727273</c:v>
                </c:pt>
                <c:pt idx="32">
                  <c:v>35.45454545454545</c:v>
                </c:pt>
                <c:pt idx="33">
                  <c:v>36.36363636363637</c:v>
                </c:pt>
                <c:pt idx="34">
                  <c:v>37.27272727272727</c:v>
                </c:pt>
                <c:pt idx="35">
                  <c:v>38.18181818181819</c:v>
                </c:pt>
                <c:pt idx="36">
                  <c:v>40</c:v>
                </c:pt>
                <c:pt idx="37">
                  <c:v>40.909090909090914</c:v>
                </c:pt>
                <c:pt idx="38">
                  <c:v>41.81818181818181</c:v>
                </c:pt>
                <c:pt idx="39">
                  <c:v>43.63636363636363</c:v>
                </c:pt>
                <c:pt idx="40">
                  <c:v>44.54545454545455</c:v>
                </c:pt>
                <c:pt idx="41">
                  <c:v>45.45454545454545</c:v>
                </c:pt>
                <c:pt idx="42">
                  <c:v>46.36363636363636</c:v>
                </c:pt>
                <c:pt idx="43">
                  <c:v>47.27272727272727</c:v>
                </c:pt>
                <c:pt idx="44">
                  <c:v>48.18181818181818</c:v>
                </c:pt>
                <c:pt idx="45">
                  <c:v>49.09090909090909</c:v>
                </c:pt>
                <c:pt idx="46">
                  <c:v>50.90909090909091</c:v>
                </c:pt>
                <c:pt idx="47">
                  <c:v>51.81818181818182</c:v>
                </c:pt>
                <c:pt idx="48">
                  <c:v>52.72727272727272</c:v>
                </c:pt>
                <c:pt idx="49">
                  <c:v>53.63636363636364</c:v>
                </c:pt>
                <c:pt idx="50">
                  <c:v>54.54545454545454</c:v>
                </c:pt>
                <c:pt idx="51">
                  <c:v>55.45454545454545</c:v>
                </c:pt>
                <c:pt idx="52">
                  <c:v>56.36363636363636</c:v>
                </c:pt>
                <c:pt idx="53">
                  <c:v>57.27272727272727</c:v>
                </c:pt>
                <c:pt idx="54">
                  <c:v>58.18181818181818</c:v>
                </c:pt>
                <c:pt idx="55">
                  <c:v>59.09090909090909</c:v>
                </c:pt>
                <c:pt idx="56">
                  <c:v>60</c:v>
                </c:pt>
                <c:pt idx="57">
                  <c:v>60.909090909090914</c:v>
                </c:pt>
                <c:pt idx="58">
                  <c:v>61.81818181818181</c:v>
                </c:pt>
                <c:pt idx="59">
                  <c:v>63.63636363636363</c:v>
                </c:pt>
                <c:pt idx="60">
                  <c:v>65.45454545454545</c:v>
                </c:pt>
                <c:pt idx="61">
                  <c:v>66.36363636363637</c:v>
                </c:pt>
                <c:pt idx="62">
                  <c:v>67.27272727272727</c:v>
                </c:pt>
                <c:pt idx="63">
                  <c:v>68.18181818181817</c:v>
                </c:pt>
                <c:pt idx="64">
                  <c:v>69.0909090909091</c:v>
                </c:pt>
                <c:pt idx="65">
                  <c:v>70</c:v>
                </c:pt>
                <c:pt idx="66">
                  <c:v>70.9090909090909</c:v>
                </c:pt>
                <c:pt idx="67">
                  <c:v>71.81818181818181</c:v>
                </c:pt>
                <c:pt idx="68">
                  <c:v>72.72727272727273</c:v>
                </c:pt>
                <c:pt idx="69">
                  <c:v>74.54545454545455</c:v>
                </c:pt>
                <c:pt idx="70">
                  <c:v>75.45454545454545</c:v>
                </c:pt>
                <c:pt idx="71">
                  <c:v>76.36363636363637</c:v>
                </c:pt>
                <c:pt idx="72">
                  <c:v>77.27272727272727</c:v>
                </c:pt>
                <c:pt idx="73">
                  <c:v>78.18181818181819</c:v>
                </c:pt>
                <c:pt idx="74">
                  <c:v>79.0909090909091</c:v>
                </c:pt>
                <c:pt idx="75">
                  <c:v>80</c:v>
                </c:pt>
                <c:pt idx="76">
                  <c:v>80.9090909090909</c:v>
                </c:pt>
                <c:pt idx="77">
                  <c:v>81.81818181818183</c:v>
                </c:pt>
                <c:pt idx="78">
                  <c:v>82.72727272727273</c:v>
                </c:pt>
                <c:pt idx="79">
                  <c:v>83.63636363636363</c:v>
                </c:pt>
                <c:pt idx="80">
                  <c:v>85.45454545454545</c:v>
                </c:pt>
                <c:pt idx="81">
                  <c:v>86.36363636363636</c:v>
                </c:pt>
                <c:pt idx="82">
                  <c:v>87.27272727272727</c:v>
                </c:pt>
                <c:pt idx="83">
                  <c:v>88.18181818181819</c:v>
                </c:pt>
                <c:pt idx="84">
                  <c:v>89.0909090909091</c:v>
                </c:pt>
                <c:pt idx="85">
                  <c:v>90</c:v>
                </c:pt>
                <c:pt idx="86">
                  <c:v>90.9090909090909</c:v>
                </c:pt>
                <c:pt idx="87">
                  <c:v>91.81818181818183</c:v>
                </c:pt>
                <c:pt idx="88">
                  <c:v>92.72727272727272</c:v>
                </c:pt>
                <c:pt idx="89">
                  <c:v>93.63636363636364</c:v>
                </c:pt>
                <c:pt idx="90">
                  <c:v>94.54545454545455</c:v>
                </c:pt>
                <c:pt idx="91">
                  <c:v>95.45454545454545</c:v>
                </c:pt>
                <c:pt idx="92">
                  <c:v>96.36363636363636</c:v>
                </c:pt>
                <c:pt idx="93">
                  <c:v>97.27272727272728</c:v>
                </c:pt>
                <c:pt idx="94">
                  <c:v>98.18181818181819</c:v>
                </c:pt>
                <c:pt idx="95">
                  <c:v>99.0909090909091</c:v>
                </c:pt>
                <c:pt idx="96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'[1]Dráva, Barcs'!$P$22:$P$36</c:f>
              <c:numCache>
                <c:ptCount val="15"/>
                <c:pt idx="0">
                  <c:v>629.8382095309255</c:v>
                </c:pt>
                <c:pt idx="1">
                  <c:v>555.628480673988</c:v>
                </c:pt>
                <c:pt idx="2">
                  <c:v>529.1458235990532</c:v>
                </c:pt>
                <c:pt idx="3">
                  <c:v>489.421837986651</c:v>
                </c:pt>
                <c:pt idx="4">
                  <c:v>454.1278199553824</c:v>
                </c:pt>
                <c:pt idx="5">
                  <c:v>411.38931912274825</c:v>
                </c:pt>
                <c:pt idx="6">
                  <c:v>380.5718999103094</c:v>
                </c:pt>
                <c:pt idx="7">
                  <c:v>354.23982287376845</c:v>
                </c:pt>
                <c:pt idx="8">
                  <c:v>329.6272727272727</c:v>
                </c:pt>
                <c:pt idx="9">
                  <c:v>305.014722580777</c:v>
                </c:pt>
                <c:pt idx="10">
                  <c:v>278.68264554423604</c:v>
                </c:pt>
                <c:pt idx="11">
                  <c:v>247.8652263317972</c:v>
                </c:pt>
                <c:pt idx="12">
                  <c:v>205.12672549916306</c:v>
                </c:pt>
                <c:pt idx="13">
                  <c:v>169.8327074678945</c:v>
                </c:pt>
                <c:pt idx="14">
                  <c:v>103.62606478055747</c:v>
                </c:pt>
              </c:numCache>
            </c:numRef>
          </c:xVal>
          <c:yVal>
            <c:numRef>
              <c:f>'[1]Dráva, Barcs'!$L$22:$L$36</c:f>
              <c:numCache>
                <c:ptCount val="15"/>
                <c:pt idx="0">
                  <c:v>99.9</c:v>
                </c:pt>
                <c:pt idx="1">
                  <c:v>99</c:v>
                </c:pt>
                <c:pt idx="2">
                  <c:v>98</c:v>
                </c:pt>
                <c:pt idx="3">
                  <c:v>95</c:v>
                </c:pt>
                <c:pt idx="4">
                  <c:v>90</c:v>
                </c:pt>
                <c:pt idx="5">
                  <c:v>80</c:v>
                </c:pt>
                <c:pt idx="6">
                  <c:v>70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  <c:pt idx="10">
                  <c:v>30.000000000000004</c:v>
                </c:pt>
                <c:pt idx="11">
                  <c:v>19.999999999999996</c:v>
                </c:pt>
                <c:pt idx="12">
                  <c:v>9.999999999999998</c:v>
                </c:pt>
                <c:pt idx="13">
                  <c:v>5.000000000000004</c:v>
                </c:pt>
                <c:pt idx="14">
                  <c:v>1.0000000000000009</c:v>
                </c:pt>
              </c:numCache>
            </c:numRef>
          </c:yVal>
          <c:smooth val="1"/>
        </c:ser>
        <c:axId val="48312316"/>
        <c:axId val="32157661"/>
      </c:scatterChart>
      <c:valAx>
        <c:axId val="483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7661"/>
        <c:crosses val="autoZero"/>
        <c:crossBetween val="midCat"/>
        <c:dispUnits/>
      </c:valAx>
      <c:valAx>
        <c:axId val="321576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1231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25"/>
          <c:y val="0.90775"/>
          <c:w val="0.46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Sebes-Körös, Körösszakál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Körösszakál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'[1]Sebes-Körös, Körösszakál'!$E$2:$E$88</c:f>
              <c:numCache>
                <c:ptCount val="87"/>
                <c:pt idx="0">
                  <c:v>-7</c:v>
                </c:pt>
                <c:pt idx="1">
                  <c:v>29</c:v>
                </c:pt>
                <c:pt idx="2">
                  <c:v>83</c:v>
                </c:pt>
                <c:pt idx="3">
                  <c:v>87</c:v>
                </c:pt>
                <c:pt idx="4">
                  <c:v>89</c:v>
                </c:pt>
                <c:pt idx="5">
                  <c:v>92</c:v>
                </c:pt>
                <c:pt idx="6">
                  <c:v>100</c:v>
                </c:pt>
                <c:pt idx="7">
                  <c:v>103</c:v>
                </c:pt>
                <c:pt idx="8">
                  <c:v>105</c:v>
                </c:pt>
                <c:pt idx="9">
                  <c:v>113</c:v>
                </c:pt>
                <c:pt idx="10">
                  <c:v>121</c:v>
                </c:pt>
                <c:pt idx="11">
                  <c:v>136</c:v>
                </c:pt>
                <c:pt idx="12">
                  <c:v>144</c:v>
                </c:pt>
                <c:pt idx="13">
                  <c:v>154</c:v>
                </c:pt>
                <c:pt idx="14">
                  <c:v>155</c:v>
                </c:pt>
                <c:pt idx="15">
                  <c:v>165</c:v>
                </c:pt>
                <c:pt idx="16">
                  <c:v>180</c:v>
                </c:pt>
                <c:pt idx="17">
                  <c:v>184</c:v>
                </c:pt>
                <c:pt idx="18">
                  <c:v>188</c:v>
                </c:pt>
                <c:pt idx="19">
                  <c:v>193</c:v>
                </c:pt>
                <c:pt idx="20">
                  <c:v>195</c:v>
                </c:pt>
                <c:pt idx="21">
                  <c:v>196</c:v>
                </c:pt>
                <c:pt idx="22">
                  <c:v>198</c:v>
                </c:pt>
                <c:pt idx="23">
                  <c:v>204</c:v>
                </c:pt>
                <c:pt idx="24">
                  <c:v>218</c:v>
                </c:pt>
                <c:pt idx="25">
                  <c:v>220</c:v>
                </c:pt>
                <c:pt idx="26">
                  <c:v>224</c:v>
                </c:pt>
                <c:pt idx="27">
                  <c:v>226</c:v>
                </c:pt>
                <c:pt idx="28">
                  <c:v>227</c:v>
                </c:pt>
                <c:pt idx="29">
                  <c:v>228</c:v>
                </c:pt>
                <c:pt idx="30">
                  <c:v>233</c:v>
                </c:pt>
                <c:pt idx="31">
                  <c:v>236</c:v>
                </c:pt>
                <c:pt idx="32">
                  <c:v>239</c:v>
                </c:pt>
                <c:pt idx="33">
                  <c:v>240</c:v>
                </c:pt>
                <c:pt idx="34">
                  <c:v>252</c:v>
                </c:pt>
                <c:pt idx="35">
                  <c:v>259</c:v>
                </c:pt>
                <c:pt idx="36">
                  <c:v>260</c:v>
                </c:pt>
                <c:pt idx="37">
                  <c:v>264</c:v>
                </c:pt>
                <c:pt idx="38">
                  <c:v>268</c:v>
                </c:pt>
                <c:pt idx="39">
                  <c:v>269</c:v>
                </c:pt>
                <c:pt idx="40">
                  <c:v>272</c:v>
                </c:pt>
                <c:pt idx="41">
                  <c:v>277</c:v>
                </c:pt>
                <c:pt idx="42">
                  <c:v>280</c:v>
                </c:pt>
                <c:pt idx="43">
                  <c:v>290</c:v>
                </c:pt>
                <c:pt idx="44">
                  <c:v>292</c:v>
                </c:pt>
                <c:pt idx="45">
                  <c:v>295</c:v>
                </c:pt>
                <c:pt idx="46">
                  <c:v>296</c:v>
                </c:pt>
                <c:pt idx="47">
                  <c:v>298</c:v>
                </c:pt>
                <c:pt idx="48">
                  <c:v>300</c:v>
                </c:pt>
                <c:pt idx="49">
                  <c:v>303</c:v>
                </c:pt>
                <c:pt idx="50">
                  <c:v>306</c:v>
                </c:pt>
                <c:pt idx="51">
                  <c:v>307</c:v>
                </c:pt>
                <c:pt idx="52">
                  <c:v>312</c:v>
                </c:pt>
                <c:pt idx="53">
                  <c:v>313</c:v>
                </c:pt>
                <c:pt idx="54">
                  <c:v>316</c:v>
                </c:pt>
                <c:pt idx="55">
                  <c:v>318</c:v>
                </c:pt>
                <c:pt idx="56">
                  <c:v>324</c:v>
                </c:pt>
                <c:pt idx="57">
                  <c:v>326</c:v>
                </c:pt>
                <c:pt idx="58">
                  <c:v>330</c:v>
                </c:pt>
                <c:pt idx="59">
                  <c:v>334</c:v>
                </c:pt>
                <c:pt idx="60">
                  <c:v>350</c:v>
                </c:pt>
                <c:pt idx="61">
                  <c:v>352</c:v>
                </c:pt>
                <c:pt idx="62">
                  <c:v>354</c:v>
                </c:pt>
                <c:pt idx="63">
                  <c:v>360</c:v>
                </c:pt>
                <c:pt idx="64">
                  <c:v>362</c:v>
                </c:pt>
                <c:pt idx="65">
                  <c:v>366</c:v>
                </c:pt>
                <c:pt idx="66">
                  <c:v>368</c:v>
                </c:pt>
                <c:pt idx="67">
                  <c:v>374</c:v>
                </c:pt>
                <c:pt idx="68">
                  <c:v>377</c:v>
                </c:pt>
                <c:pt idx="69">
                  <c:v>380</c:v>
                </c:pt>
                <c:pt idx="70">
                  <c:v>382</c:v>
                </c:pt>
                <c:pt idx="71">
                  <c:v>383</c:v>
                </c:pt>
                <c:pt idx="72">
                  <c:v>386</c:v>
                </c:pt>
                <c:pt idx="73">
                  <c:v>400</c:v>
                </c:pt>
                <c:pt idx="74">
                  <c:v>410</c:v>
                </c:pt>
                <c:pt idx="75">
                  <c:v>414</c:v>
                </c:pt>
                <c:pt idx="76">
                  <c:v>417</c:v>
                </c:pt>
                <c:pt idx="77">
                  <c:v>420</c:v>
                </c:pt>
                <c:pt idx="78">
                  <c:v>423</c:v>
                </c:pt>
                <c:pt idx="79">
                  <c:v>432</c:v>
                </c:pt>
                <c:pt idx="80">
                  <c:v>439</c:v>
                </c:pt>
                <c:pt idx="81">
                  <c:v>446</c:v>
                </c:pt>
                <c:pt idx="82">
                  <c:v>450</c:v>
                </c:pt>
                <c:pt idx="83">
                  <c:v>481</c:v>
                </c:pt>
                <c:pt idx="84">
                  <c:v>492</c:v>
                </c:pt>
                <c:pt idx="85">
                  <c:v>518</c:v>
                </c:pt>
                <c:pt idx="86">
                  <c:v>520</c:v>
                </c:pt>
              </c:numCache>
            </c:numRef>
          </c:xVal>
          <c:yVal>
            <c:numRef>
              <c:f>'[1]Sebes-Körös, Körösszakál'!$G$2:$G$88</c:f>
              <c:numCache>
                <c:ptCount val="87"/>
                <c:pt idx="0">
                  <c:v>0.9090909090909091</c:v>
                </c:pt>
                <c:pt idx="1">
                  <c:v>1.8181818181818181</c:v>
                </c:pt>
                <c:pt idx="2">
                  <c:v>2.727272727272727</c:v>
                </c:pt>
                <c:pt idx="3">
                  <c:v>3.6363636363636362</c:v>
                </c:pt>
                <c:pt idx="4">
                  <c:v>4.545454545454546</c:v>
                </c:pt>
                <c:pt idx="5">
                  <c:v>5.454545454545454</c:v>
                </c:pt>
                <c:pt idx="6">
                  <c:v>6.363636363636363</c:v>
                </c:pt>
                <c:pt idx="7">
                  <c:v>8.181818181818182</c:v>
                </c:pt>
                <c:pt idx="8">
                  <c:v>9.090909090909092</c:v>
                </c:pt>
                <c:pt idx="9">
                  <c:v>10</c:v>
                </c:pt>
                <c:pt idx="10">
                  <c:v>10.909090909090908</c:v>
                </c:pt>
                <c:pt idx="11">
                  <c:v>11.818181818181818</c:v>
                </c:pt>
                <c:pt idx="12">
                  <c:v>13.636363636363635</c:v>
                </c:pt>
                <c:pt idx="13">
                  <c:v>14.545454545454545</c:v>
                </c:pt>
                <c:pt idx="14">
                  <c:v>15.454545454545453</c:v>
                </c:pt>
                <c:pt idx="15">
                  <c:v>16.363636363636363</c:v>
                </c:pt>
                <c:pt idx="16">
                  <c:v>17.272727272727273</c:v>
                </c:pt>
                <c:pt idx="17">
                  <c:v>18.181818181818183</c:v>
                </c:pt>
                <c:pt idx="18">
                  <c:v>19.090909090909093</c:v>
                </c:pt>
                <c:pt idx="19">
                  <c:v>20</c:v>
                </c:pt>
                <c:pt idx="20">
                  <c:v>22.727272727272727</c:v>
                </c:pt>
                <c:pt idx="21">
                  <c:v>23.636363636363637</c:v>
                </c:pt>
                <c:pt idx="22">
                  <c:v>24.545454545454547</c:v>
                </c:pt>
                <c:pt idx="23">
                  <c:v>27.27272727272727</c:v>
                </c:pt>
                <c:pt idx="24">
                  <c:v>29.09090909090909</c:v>
                </c:pt>
                <c:pt idx="25">
                  <c:v>30.909090909090907</c:v>
                </c:pt>
                <c:pt idx="26">
                  <c:v>31.818181818181817</c:v>
                </c:pt>
                <c:pt idx="27">
                  <c:v>32.72727272727273</c:v>
                </c:pt>
                <c:pt idx="28">
                  <c:v>33.63636363636363</c:v>
                </c:pt>
                <c:pt idx="29">
                  <c:v>34.54545454545455</c:v>
                </c:pt>
                <c:pt idx="30">
                  <c:v>35.45454545454545</c:v>
                </c:pt>
                <c:pt idx="31">
                  <c:v>36.36363636363637</c:v>
                </c:pt>
                <c:pt idx="32">
                  <c:v>37.27272727272727</c:v>
                </c:pt>
                <c:pt idx="33">
                  <c:v>40</c:v>
                </c:pt>
                <c:pt idx="34">
                  <c:v>40.909090909090914</c:v>
                </c:pt>
                <c:pt idx="35">
                  <c:v>41.81818181818181</c:v>
                </c:pt>
                <c:pt idx="36">
                  <c:v>42.72727272727273</c:v>
                </c:pt>
                <c:pt idx="37">
                  <c:v>43.63636363636363</c:v>
                </c:pt>
                <c:pt idx="38">
                  <c:v>45.45454545454545</c:v>
                </c:pt>
                <c:pt idx="39">
                  <c:v>47.27272727272727</c:v>
                </c:pt>
                <c:pt idx="40">
                  <c:v>48.18181818181818</c:v>
                </c:pt>
                <c:pt idx="41">
                  <c:v>49.09090909090909</c:v>
                </c:pt>
                <c:pt idx="42">
                  <c:v>50</c:v>
                </c:pt>
                <c:pt idx="43">
                  <c:v>50.90909090909091</c:v>
                </c:pt>
                <c:pt idx="44">
                  <c:v>51.81818181818182</c:v>
                </c:pt>
                <c:pt idx="45">
                  <c:v>52.72727272727272</c:v>
                </c:pt>
                <c:pt idx="46">
                  <c:v>57.27272727272727</c:v>
                </c:pt>
                <c:pt idx="47">
                  <c:v>58.18181818181818</c:v>
                </c:pt>
                <c:pt idx="48">
                  <c:v>59.09090909090909</c:v>
                </c:pt>
                <c:pt idx="49">
                  <c:v>60</c:v>
                </c:pt>
                <c:pt idx="50">
                  <c:v>60.909090909090914</c:v>
                </c:pt>
                <c:pt idx="51">
                  <c:v>61.81818181818181</c:v>
                </c:pt>
                <c:pt idx="52">
                  <c:v>62.727272727272734</c:v>
                </c:pt>
                <c:pt idx="53">
                  <c:v>63.63636363636363</c:v>
                </c:pt>
                <c:pt idx="54">
                  <c:v>64.54545454545455</c:v>
                </c:pt>
                <c:pt idx="55">
                  <c:v>65.45454545454545</c:v>
                </c:pt>
                <c:pt idx="56">
                  <c:v>67.27272727272727</c:v>
                </c:pt>
                <c:pt idx="57">
                  <c:v>68.18181818181817</c:v>
                </c:pt>
                <c:pt idx="58">
                  <c:v>69.0909090909091</c:v>
                </c:pt>
                <c:pt idx="59">
                  <c:v>70.9090909090909</c:v>
                </c:pt>
                <c:pt idx="60">
                  <c:v>72.72727272727273</c:v>
                </c:pt>
                <c:pt idx="61">
                  <c:v>73.63636363636363</c:v>
                </c:pt>
                <c:pt idx="62">
                  <c:v>74.54545454545455</c:v>
                </c:pt>
                <c:pt idx="63">
                  <c:v>75.45454545454545</c:v>
                </c:pt>
                <c:pt idx="64">
                  <c:v>76.36363636363637</c:v>
                </c:pt>
                <c:pt idx="65">
                  <c:v>77.27272727272727</c:v>
                </c:pt>
                <c:pt idx="66">
                  <c:v>79.0909090909091</c:v>
                </c:pt>
                <c:pt idx="67">
                  <c:v>80.9090909090909</c:v>
                </c:pt>
                <c:pt idx="68">
                  <c:v>81.81818181818183</c:v>
                </c:pt>
                <c:pt idx="69">
                  <c:v>82.72727272727273</c:v>
                </c:pt>
                <c:pt idx="70">
                  <c:v>83.63636363636363</c:v>
                </c:pt>
                <c:pt idx="71">
                  <c:v>85.45454545454545</c:v>
                </c:pt>
                <c:pt idx="72">
                  <c:v>86.36363636363636</c:v>
                </c:pt>
                <c:pt idx="73">
                  <c:v>87.27272727272727</c:v>
                </c:pt>
                <c:pt idx="74">
                  <c:v>88.18181818181819</c:v>
                </c:pt>
                <c:pt idx="75">
                  <c:v>89.0909090909091</c:v>
                </c:pt>
                <c:pt idx="76">
                  <c:v>90</c:v>
                </c:pt>
                <c:pt idx="77">
                  <c:v>91.81818181818183</c:v>
                </c:pt>
                <c:pt idx="78">
                  <c:v>92.72727272727272</c:v>
                </c:pt>
                <c:pt idx="79">
                  <c:v>93.63636363636364</c:v>
                </c:pt>
                <c:pt idx="80">
                  <c:v>94.54545454545455</c:v>
                </c:pt>
                <c:pt idx="81">
                  <c:v>95.45454545454545</c:v>
                </c:pt>
                <c:pt idx="82">
                  <c:v>96.36363636363636</c:v>
                </c:pt>
                <c:pt idx="83">
                  <c:v>97.27272727272728</c:v>
                </c:pt>
                <c:pt idx="84">
                  <c:v>98.18181818181819</c:v>
                </c:pt>
                <c:pt idx="85">
                  <c:v>99.0909090909091</c:v>
                </c:pt>
                <c:pt idx="86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'[1]Sebes-Körös, Körösszakál'!$P$23:$P$36</c:f>
              <c:numCache>
                <c:ptCount val="14"/>
                <c:pt idx="0">
                  <c:v>530.2240042680635</c:v>
                </c:pt>
                <c:pt idx="1">
                  <c:v>500.5322249415643</c:v>
                </c:pt>
                <c:pt idx="2">
                  <c:v>455.9945559518155</c:v>
                </c:pt>
                <c:pt idx="3">
                  <c:v>416.4236702976807</c:v>
                </c:pt>
                <c:pt idx="4">
                  <c:v>368.5061923845964</c:v>
                </c:pt>
                <c:pt idx="5">
                  <c:v>333.954371995924</c:v>
                </c:pt>
                <c:pt idx="6">
                  <c:v>304.43141973456085</c:v>
                </c:pt>
                <c:pt idx="7">
                  <c:v>276.8363636363636</c:v>
                </c:pt>
                <c:pt idx="8">
                  <c:v>249.24130753816635</c:v>
                </c:pt>
                <c:pt idx="9">
                  <c:v>219.71835527680318</c:v>
                </c:pt>
                <c:pt idx="10">
                  <c:v>185.16653488813085</c:v>
                </c:pt>
                <c:pt idx="11">
                  <c:v>137.24905697504653</c:v>
                </c:pt>
                <c:pt idx="12">
                  <c:v>97.6781713209117</c:v>
                </c:pt>
                <c:pt idx="13">
                  <c:v>23.44872300466372</c:v>
                </c:pt>
              </c:numCache>
            </c:numRef>
          </c:xVal>
          <c:yVal>
            <c:numRef>
              <c:f>'[1]Sebes-Körös, Körösszakál'!$L$23:$L$36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2313622"/>
        <c:axId val="20822599"/>
      </c:scatterChart>
      <c:valAx>
        <c:axId val="231362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2599"/>
        <c:crosses val="autoZero"/>
        <c:crossBetween val="midCat"/>
        <c:dispUnits/>
      </c:valAx>
      <c:valAx>
        <c:axId val="208225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925"/>
          <c:y val="0.912"/>
          <c:w val="0.554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Hernád, Hidasnémeti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Hidasnémeti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'[1]Hernád, Hidasnémeti'!$E$2:$E$90</c:f>
              <c:numCache>
                <c:ptCount val="89"/>
                <c:pt idx="0">
                  <c:v>27</c:v>
                </c:pt>
                <c:pt idx="1">
                  <c:v>60</c:v>
                </c:pt>
                <c:pt idx="2">
                  <c:v>61</c:v>
                </c:pt>
                <c:pt idx="3">
                  <c:v>82</c:v>
                </c:pt>
                <c:pt idx="4">
                  <c:v>83</c:v>
                </c:pt>
                <c:pt idx="5">
                  <c:v>98</c:v>
                </c:pt>
                <c:pt idx="6">
                  <c:v>99</c:v>
                </c:pt>
                <c:pt idx="7">
                  <c:v>101</c:v>
                </c:pt>
                <c:pt idx="8">
                  <c:v>103</c:v>
                </c:pt>
                <c:pt idx="9">
                  <c:v>105</c:v>
                </c:pt>
                <c:pt idx="10">
                  <c:v>106</c:v>
                </c:pt>
                <c:pt idx="11">
                  <c:v>107</c:v>
                </c:pt>
                <c:pt idx="12">
                  <c:v>111</c:v>
                </c:pt>
                <c:pt idx="13">
                  <c:v>118</c:v>
                </c:pt>
                <c:pt idx="14">
                  <c:v>120</c:v>
                </c:pt>
                <c:pt idx="15">
                  <c:v>122</c:v>
                </c:pt>
                <c:pt idx="16">
                  <c:v>123</c:v>
                </c:pt>
                <c:pt idx="17">
                  <c:v>124</c:v>
                </c:pt>
                <c:pt idx="18">
                  <c:v>130</c:v>
                </c:pt>
                <c:pt idx="19">
                  <c:v>132</c:v>
                </c:pt>
                <c:pt idx="20">
                  <c:v>133</c:v>
                </c:pt>
                <c:pt idx="21">
                  <c:v>137</c:v>
                </c:pt>
                <c:pt idx="22">
                  <c:v>143</c:v>
                </c:pt>
                <c:pt idx="23">
                  <c:v>145</c:v>
                </c:pt>
                <c:pt idx="24">
                  <c:v>147</c:v>
                </c:pt>
                <c:pt idx="25">
                  <c:v>154</c:v>
                </c:pt>
                <c:pt idx="26">
                  <c:v>155</c:v>
                </c:pt>
                <c:pt idx="27">
                  <c:v>159</c:v>
                </c:pt>
                <c:pt idx="28">
                  <c:v>162</c:v>
                </c:pt>
                <c:pt idx="29">
                  <c:v>166</c:v>
                </c:pt>
                <c:pt idx="30">
                  <c:v>168</c:v>
                </c:pt>
                <c:pt idx="31">
                  <c:v>171</c:v>
                </c:pt>
                <c:pt idx="32">
                  <c:v>172</c:v>
                </c:pt>
                <c:pt idx="33">
                  <c:v>174</c:v>
                </c:pt>
                <c:pt idx="34">
                  <c:v>175</c:v>
                </c:pt>
                <c:pt idx="35">
                  <c:v>178</c:v>
                </c:pt>
                <c:pt idx="36">
                  <c:v>191</c:v>
                </c:pt>
                <c:pt idx="37">
                  <c:v>197</c:v>
                </c:pt>
                <c:pt idx="38">
                  <c:v>202</c:v>
                </c:pt>
                <c:pt idx="39">
                  <c:v>203</c:v>
                </c:pt>
                <c:pt idx="40">
                  <c:v>211</c:v>
                </c:pt>
                <c:pt idx="41">
                  <c:v>212</c:v>
                </c:pt>
                <c:pt idx="42">
                  <c:v>214</c:v>
                </c:pt>
                <c:pt idx="43">
                  <c:v>215</c:v>
                </c:pt>
                <c:pt idx="44">
                  <c:v>220</c:v>
                </c:pt>
                <c:pt idx="45">
                  <c:v>223</c:v>
                </c:pt>
                <c:pt idx="46">
                  <c:v>224</c:v>
                </c:pt>
                <c:pt idx="47">
                  <c:v>228</c:v>
                </c:pt>
                <c:pt idx="48">
                  <c:v>230</c:v>
                </c:pt>
                <c:pt idx="49">
                  <c:v>232</c:v>
                </c:pt>
                <c:pt idx="50">
                  <c:v>234</c:v>
                </c:pt>
                <c:pt idx="51">
                  <c:v>235</c:v>
                </c:pt>
                <c:pt idx="52">
                  <c:v>236</c:v>
                </c:pt>
                <c:pt idx="53">
                  <c:v>237</c:v>
                </c:pt>
                <c:pt idx="54">
                  <c:v>240</c:v>
                </c:pt>
                <c:pt idx="55">
                  <c:v>242</c:v>
                </c:pt>
                <c:pt idx="56">
                  <c:v>245</c:v>
                </c:pt>
                <c:pt idx="57">
                  <c:v>246</c:v>
                </c:pt>
                <c:pt idx="58">
                  <c:v>248</c:v>
                </c:pt>
                <c:pt idx="59">
                  <c:v>251</c:v>
                </c:pt>
                <c:pt idx="60">
                  <c:v>254</c:v>
                </c:pt>
                <c:pt idx="61">
                  <c:v>254</c:v>
                </c:pt>
                <c:pt idx="62">
                  <c:v>255</c:v>
                </c:pt>
                <c:pt idx="63">
                  <c:v>261</c:v>
                </c:pt>
                <c:pt idx="64">
                  <c:v>264</c:v>
                </c:pt>
                <c:pt idx="65">
                  <c:v>265</c:v>
                </c:pt>
                <c:pt idx="66">
                  <c:v>274</c:v>
                </c:pt>
                <c:pt idx="67">
                  <c:v>285</c:v>
                </c:pt>
                <c:pt idx="68">
                  <c:v>292</c:v>
                </c:pt>
                <c:pt idx="69">
                  <c:v>295</c:v>
                </c:pt>
                <c:pt idx="70">
                  <c:v>296</c:v>
                </c:pt>
                <c:pt idx="71">
                  <c:v>298</c:v>
                </c:pt>
                <c:pt idx="72">
                  <c:v>301</c:v>
                </c:pt>
                <c:pt idx="73">
                  <c:v>311</c:v>
                </c:pt>
                <c:pt idx="74">
                  <c:v>318</c:v>
                </c:pt>
                <c:pt idx="75">
                  <c:v>322</c:v>
                </c:pt>
                <c:pt idx="76">
                  <c:v>326</c:v>
                </c:pt>
                <c:pt idx="77">
                  <c:v>332</c:v>
                </c:pt>
                <c:pt idx="78">
                  <c:v>335</c:v>
                </c:pt>
                <c:pt idx="79">
                  <c:v>338</c:v>
                </c:pt>
                <c:pt idx="80">
                  <c:v>349</c:v>
                </c:pt>
                <c:pt idx="81">
                  <c:v>351</c:v>
                </c:pt>
                <c:pt idx="82">
                  <c:v>355</c:v>
                </c:pt>
                <c:pt idx="83">
                  <c:v>365</c:v>
                </c:pt>
                <c:pt idx="84">
                  <c:v>376</c:v>
                </c:pt>
                <c:pt idx="85">
                  <c:v>403</c:v>
                </c:pt>
                <c:pt idx="86">
                  <c:v>415</c:v>
                </c:pt>
                <c:pt idx="87">
                  <c:v>434</c:v>
                </c:pt>
                <c:pt idx="88">
                  <c:v>503</c:v>
                </c:pt>
              </c:numCache>
            </c:numRef>
          </c:xVal>
          <c:yVal>
            <c:numRef>
              <c:f>'[1]Hernád, Hidasnémeti'!$G$2:$G$110</c:f>
              <c:numCache>
                <c:ptCount val="109"/>
                <c:pt idx="0">
                  <c:v>0.9174311926605505</c:v>
                </c:pt>
                <c:pt idx="1">
                  <c:v>1.834862385321101</c:v>
                </c:pt>
                <c:pt idx="2">
                  <c:v>2.7522935779816518</c:v>
                </c:pt>
                <c:pt idx="3">
                  <c:v>3.669724770642202</c:v>
                </c:pt>
                <c:pt idx="4">
                  <c:v>4.587155963302752</c:v>
                </c:pt>
                <c:pt idx="5">
                  <c:v>5.5045871559633035</c:v>
                </c:pt>
                <c:pt idx="6">
                  <c:v>6.422018348623854</c:v>
                </c:pt>
                <c:pt idx="7">
                  <c:v>7.339449541284404</c:v>
                </c:pt>
                <c:pt idx="8">
                  <c:v>8.256880733944955</c:v>
                </c:pt>
                <c:pt idx="9">
                  <c:v>9.174311926605505</c:v>
                </c:pt>
                <c:pt idx="10">
                  <c:v>10.091743119266056</c:v>
                </c:pt>
                <c:pt idx="11">
                  <c:v>11.009174311926607</c:v>
                </c:pt>
                <c:pt idx="12">
                  <c:v>11.926605504587156</c:v>
                </c:pt>
                <c:pt idx="13">
                  <c:v>12.844036697247708</c:v>
                </c:pt>
                <c:pt idx="14">
                  <c:v>13.761467889908257</c:v>
                </c:pt>
                <c:pt idx="15">
                  <c:v>16.51376146788991</c:v>
                </c:pt>
                <c:pt idx="16">
                  <c:v>17.431192660550458</c:v>
                </c:pt>
                <c:pt idx="17">
                  <c:v>18.34862385321101</c:v>
                </c:pt>
                <c:pt idx="18">
                  <c:v>20.18348623853211</c:v>
                </c:pt>
                <c:pt idx="19">
                  <c:v>21.100917431192663</c:v>
                </c:pt>
                <c:pt idx="20">
                  <c:v>22.018348623853214</c:v>
                </c:pt>
                <c:pt idx="21">
                  <c:v>22.93577981651376</c:v>
                </c:pt>
                <c:pt idx="22">
                  <c:v>23.853211009174313</c:v>
                </c:pt>
                <c:pt idx="23">
                  <c:v>24.770642201834864</c:v>
                </c:pt>
                <c:pt idx="24">
                  <c:v>25.688073394495415</c:v>
                </c:pt>
                <c:pt idx="25">
                  <c:v>26.605504587155966</c:v>
                </c:pt>
                <c:pt idx="26">
                  <c:v>27.522935779816514</c:v>
                </c:pt>
                <c:pt idx="27">
                  <c:v>28.440366972477065</c:v>
                </c:pt>
                <c:pt idx="28">
                  <c:v>29.357798165137616</c:v>
                </c:pt>
                <c:pt idx="29">
                  <c:v>30.275229357798167</c:v>
                </c:pt>
                <c:pt idx="30">
                  <c:v>32.11009174311927</c:v>
                </c:pt>
                <c:pt idx="31">
                  <c:v>33.94495412844037</c:v>
                </c:pt>
                <c:pt idx="32">
                  <c:v>35.77981651376147</c:v>
                </c:pt>
                <c:pt idx="33">
                  <c:v>36.69724770642202</c:v>
                </c:pt>
                <c:pt idx="34">
                  <c:v>37.61467889908257</c:v>
                </c:pt>
                <c:pt idx="35">
                  <c:v>38.53211009174312</c:v>
                </c:pt>
                <c:pt idx="36">
                  <c:v>39.44954128440367</c:v>
                </c:pt>
                <c:pt idx="37">
                  <c:v>40.36697247706422</c:v>
                </c:pt>
                <c:pt idx="38">
                  <c:v>43.11926605504588</c:v>
                </c:pt>
                <c:pt idx="39">
                  <c:v>44.03669724770643</c:v>
                </c:pt>
                <c:pt idx="40">
                  <c:v>44.95412844036697</c:v>
                </c:pt>
                <c:pt idx="41">
                  <c:v>45.87155963302752</c:v>
                </c:pt>
                <c:pt idx="42">
                  <c:v>47.706422018348626</c:v>
                </c:pt>
                <c:pt idx="43">
                  <c:v>48.62385321100918</c:v>
                </c:pt>
                <c:pt idx="44">
                  <c:v>49.54128440366973</c:v>
                </c:pt>
                <c:pt idx="45">
                  <c:v>50.45871559633027</c:v>
                </c:pt>
                <c:pt idx="46">
                  <c:v>52.293577981651374</c:v>
                </c:pt>
                <c:pt idx="47">
                  <c:v>53.21100917431193</c:v>
                </c:pt>
                <c:pt idx="48">
                  <c:v>54.12844036697248</c:v>
                </c:pt>
                <c:pt idx="49">
                  <c:v>55.96330275229357</c:v>
                </c:pt>
                <c:pt idx="50">
                  <c:v>56.88073394495413</c:v>
                </c:pt>
                <c:pt idx="51">
                  <c:v>58.71559633027523</c:v>
                </c:pt>
                <c:pt idx="52">
                  <c:v>59.63302752293578</c:v>
                </c:pt>
                <c:pt idx="53">
                  <c:v>60.550458715596335</c:v>
                </c:pt>
                <c:pt idx="54">
                  <c:v>61.46788990825688</c:v>
                </c:pt>
                <c:pt idx="55">
                  <c:v>62.38532110091744</c:v>
                </c:pt>
                <c:pt idx="56">
                  <c:v>63.30275229357798</c:v>
                </c:pt>
                <c:pt idx="57">
                  <c:v>65.13761467889908</c:v>
                </c:pt>
                <c:pt idx="58">
                  <c:v>67.88990825688074</c:v>
                </c:pt>
                <c:pt idx="59">
                  <c:v>68.80733944954129</c:v>
                </c:pt>
                <c:pt idx="60">
                  <c:v>69.72477064220183</c:v>
                </c:pt>
                <c:pt idx="61">
                  <c:v>70.64220183486239</c:v>
                </c:pt>
                <c:pt idx="62">
                  <c:v>72.47706422018348</c:v>
                </c:pt>
                <c:pt idx="63">
                  <c:v>73.39449541284404</c:v>
                </c:pt>
                <c:pt idx="64">
                  <c:v>74.31192660550458</c:v>
                </c:pt>
                <c:pt idx="65">
                  <c:v>75.22935779816514</c:v>
                </c:pt>
                <c:pt idx="66">
                  <c:v>76.14678899082568</c:v>
                </c:pt>
                <c:pt idx="67">
                  <c:v>77.06422018348624</c:v>
                </c:pt>
                <c:pt idx="68">
                  <c:v>77.98165137614679</c:v>
                </c:pt>
                <c:pt idx="69">
                  <c:v>78.89908256880734</c:v>
                </c:pt>
                <c:pt idx="70">
                  <c:v>79.81651376146789</c:v>
                </c:pt>
                <c:pt idx="71">
                  <c:v>81.65137614678899</c:v>
                </c:pt>
                <c:pt idx="72">
                  <c:v>83.4862385321101</c:v>
                </c:pt>
                <c:pt idx="73">
                  <c:v>84.40366972477065</c:v>
                </c:pt>
                <c:pt idx="74">
                  <c:v>85.3211009174312</c:v>
                </c:pt>
                <c:pt idx="75">
                  <c:v>86.23853211009175</c:v>
                </c:pt>
                <c:pt idx="76">
                  <c:v>87.1559633027523</c:v>
                </c:pt>
                <c:pt idx="77">
                  <c:v>88.9908256880734</c:v>
                </c:pt>
                <c:pt idx="78">
                  <c:v>89.90825688073394</c:v>
                </c:pt>
                <c:pt idx="79">
                  <c:v>90.82568807339449</c:v>
                </c:pt>
                <c:pt idx="80">
                  <c:v>91.74311926605505</c:v>
                </c:pt>
                <c:pt idx="81">
                  <c:v>92.66055045871559</c:v>
                </c:pt>
                <c:pt idx="82">
                  <c:v>93.57798165137615</c:v>
                </c:pt>
                <c:pt idx="83">
                  <c:v>94.4954128440367</c:v>
                </c:pt>
                <c:pt idx="84">
                  <c:v>95.41284403669725</c:v>
                </c:pt>
                <c:pt idx="85">
                  <c:v>96.3302752293578</c:v>
                </c:pt>
                <c:pt idx="86">
                  <c:v>98.1651376146789</c:v>
                </c:pt>
                <c:pt idx="87">
                  <c:v>99.08256880733946</c:v>
                </c:pt>
                <c:pt idx="88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'[1]Hernád, Hidasnémeti'!$P$23:$P$36</c:f>
              <c:numCache>
                <c:ptCount val="14"/>
                <c:pt idx="0">
                  <c:v>430.8899838503586</c:v>
                </c:pt>
                <c:pt idx="1">
                  <c:v>406.12537209729635</c:v>
                </c:pt>
                <c:pt idx="2">
                  <c:v>368.9784544677031</c:v>
                </c:pt>
                <c:pt idx="3">
                  <c:v>335.9741131254893</c:v>
                </c:pt>
                <c:pt idx="4">
                  <c:v>296.0082450091113</c:v>
                </c:pt>
                <c:pt idx="5">
                  <c:v>267.1900860204599</c:v>
                </c:pt>
                <c:pt idx="6">
                  <c:v>242.56628552278013</c:v>
                </c:pt>
                <c:pt idx="7">
                  <c:v>219.55045871559633</c:v>
                </c:pt>
                <c:pt idx="8">
                  <c:v>196.53463190841254</c:v>
                </c:pt>
                <c:pt idx="9">
                  <c:v>171.91083141073278</c:v>
                </c:pt>
                <c:pt idx="10">
                  <c:v>143.09267242208136</c:v>
                </c:pt>
                <c:pt idx="11">
                  <c:v>103.12680430570337</c:v>
                </c:pt>
                <c:pt idx="12">
                  <c:v>70.12246296348957</c:v>
                </c:pt>
                <c:pt idx="13">
                  <c:v>8.210933580834109</c:v>
                </c:pt>
              </c:numCache>
            </c:numRef>
          </c:xVal>
          <c:yVal>
            <c:numRef>
              <c:f>'[1]Hernád, Hidasnémeti'!$L$23:$L$36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53185664"/>
        <c:axId val="8908929"/>
      </c:scatterChart>
      <c:valAx>
        <c:axId val="5318566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8929"/>
        <c:crosses val="autoZero"/>
        <c:crossBetween val="midCat"/>
        <c:dispUnits/>
      </c:valAx>
      <c:valAx>
        <c:axId val="89089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5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75"/>
          <c:y val="0.912"/>
          <c:w val="0.568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Sajó, Felsőzsolca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Felsőzsolca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'[1]Sajó, Felsőzsolca'!$E$2:$E$89</c:f>
              <c:numCache>
                <c:ptCount val="88"/>
                <c:pt idx="0">
                  <c:v>127</c:v>
                </c:pt>
                <c:pt idx="1">
                  <c:v>146</c:v>
                </c:pt>
                <c:pt idx="2">
                  <c:v>156</c:v>
                </c:pt>
                <c:pt idx="3">
                  <c:v>164</c:v>
                </c:pt>
                <c:pt idx="4">
                  <c:v>165</c:v>
                </c:pt>
                <c:pt idx="5">
                  <c:v>167</c:v>
                </c:pt>
                <c:pt idx="6">
                  <c:v>170</c:v>
                </c:pt>
                <c:pt idx="7">
                  <c:v>180</c:v>
                </c:pt>
                <c:pt idx="8">
                  <c:v>184</c:v>
                </c:pt>
                <c:pt idx="9">
                  <c:v>185</c:v>
                </c:pt>
                <c:pt idx="10">
                  <c:v>186</c:v>
                </c:pt>
                <c:pt idx="11">
                  <c:v>200</c:v>
                </c:pt>
                <c:pt idx="12">
                  <c:v>205</c:v>
                </c:pt>
                <c:pt idx="13">
                  <c:v>216</c:v>
                </c:pt>
                <c:pt idx="14">
                  <c:v>218</c:v>
                </c:pt>
                <c:pt idx="15">
                  <c:v>222</c:v>
                </c:pt>
                <c:pt idx="16">
                  <c:v>223</c:v>
                </c:pt>
                <c:pt idx="17">
                  <c:v>225</c:v>
                </c:pt>
                <c:pt idx="18">
                  <c:v>228</c:v>
                </c:pt>
                <c:pt idx="19">
                  <c:v>230</c:v>
                </c:pt>
                <c:pt idx="20">
                  <c:v>238</c:v>
                </c:pt>
                <c:pt idx="21">
                  <c:v>244</c:v>
                </c:pt>
                <c:pt idx="22">
                  <c:v>250</c:v>
                </c:pt>
                <c:pt idx="23">
                  <c:v>254</c:v>
                </c:pt>
                <c:pt idx="24">
                  <c:v>258</c:v>
                </c:pt>
                <c:pt idx="25">
                  <c:v>260</c:v>
                </c:pt>
                <c:pt idx="26">
                  <c:v>262</c:v>
                </c:pt>
                <c:pt idx="27">
                  <c:v>268</c:v>
                </c:pt>
                <c:pt idx="28">
                  <c:v>270</c:v>
                </c:pt>
                <c:pt idx="29">
                  <c:v>272</c:v>
                </c:pt>
                <c:pt idx="30">
                  <c:v>275</c:v>
                </c:pt>
                <c:pt idx="31">
                  <c:v>283</c:v>
                </c:pt>
                <c:pt idx="32">
                  <c:v>287</c:v>
                </c:pt>
                <c:pt idx="33">
                  <c:v>288</c:v>
                </c:pt>
                <c:pt idx="34">
                  <c:v>290</c:v>
                </c:pt>
                <c:pt idx="35">
                  <c:v>300</c:v>
                </c:pt>
                <c:pt idx="36">
                  <c:v>301</c:v>
                </c:pt>
                <c:pt idx="37">
                  <c:v>302</c:v>
                </c:pt>
                <c:pt idx="38">
                  <c:v>310</c:v>
                </c:pt>
                <c:pt idx="39">
                  <c:v>317</c:v>
                </c:pt>
                <c:pt idx="40">
                  <c:v>318</c:v>
                </c:pt>
                <c:pt idx="41">
                  <c:v>320</c:v>
                </c:pt>
                <c:pt idx="42">
                  <c:v>324</c:v>
                </c:pt>
                <c:pt idx="43">
                  <c:v>325</c:v>
                </c:pt>
                <c:pt idx="44">
                  <c:v>329</c:v>
                </c:pt>
                <c:pt idx="45">
                  <c:v>330</c:v>
                </c:pt>
                <c:pt idx="46">
                  <c:v>336</c:v>
                </c:pt>
                <c:pt idx="47">
                  <c:v>340</c:v>
                </c:pt>
                <c:pt idx="48">
                  <c:v>346</c:v>
                </c:pt>
                <c:pt idx="49">
                  <c:v>350</c:v>
                </c:pt>
                <c:pt idx="50">
                  <c:v>352</c:v>
                </c:pt>
                <c:pt idx="51">
                  <c:v>354</c:v>
                </c:pt>
                <c:pt idx="52">
                  <c:v>358</c:v>
                </c:pt>
                <c:pt idx="53">
                  <c:v>360</c:v>
                </c:pt>
                <c:pt idx="54">
                  <c:v>361</c:v>
                </c:pt>
                <c:pt idx="55">
                  <c:v>368</c:v>
                </c:pt>
                <c:pt idx="56">
                  <c:v>370</c:v>
                </c:pt>
                <c:pt idx="57">
                  <c:v>378</c:v>
                </c:pt>
                <c:pt idx="58">
                  <c:v>379</c:v>
                </c:pt>
                <c:pt idx="59">
                  <c:v>380</c:v>
                </c:pt>
                <c:pt idx="60">
                  <c:v>384</c:v>
                </c:pt>
                <c:pt idx="61">
                  <c:v>385</c:v>
                </c:pt>
                <c:pt idx="62">
                  <c:v>386</c:v>
                </c:pt>
                <c:pt idx="63">
                  <c:v>390</c:v>
                </c:pt>
                <c:pt idx="64">
                  <c:v>391</c:v>
                </c:pt>
                <c:pt idx="65">
                  <c:v>396</c:v>
                </c:pt>
                <c:pt idx="66">
                  <c:v>397</c:v>
                </c:pt>
                <c:pt idx="67">
                  <c:v>400</c:v>
                </c:pt>
                <c:pt idx="68">
                  <c:v>408</c:v>
                </c:pt>
                <c:pt idx="69">
                  <c:v>410</c:v>
                </c:pt>
                <c:pt idx="70">
                  <c:v>415</c:v>
                </c:pt>
                <c:pt idx="71">
                  <c:v>419</c:v>
                </c:pt>
                <c:pt idx="72">
                  <c:v>420</c:v>
                </c:pt>
                <c:pt idx="73">
                  <c:v>421</c:v>
                </c:pt>
                <c:pt idx="74">
                  <c:v>422</c:v>
                </c:pt>
                <c:pt idx="75">
                  <c:v>425</c:v>
                </c:pt>
                <c:pt idx="76">
                  <c:v>430</c:v>
                </c:pt>
                <c:pt idx="77">
                  <c:v>434</c:v>
                </c:pt>
                <c:pt idx="78">
                  <c:v>436</c:v>
                </c:pt>
                <c:pt idx="79">
                  <c:v>445</c:v>
                </c:pt>
                <c:pt idx="80">
                  <c:v>448</c:v>
                </c:pt>
                <c:pt idx="81">
                  <c:v>450</c:v>
                </c:pt>
                <c:pt idx="82">
                  <c:v>458</c:v>
                </c:pt>
                <c:pt idx="83">
                  <c:v>484</c:v>
                </c:pt>
                <c:pt idx="84">
                  <c:v>486</c:v>
                </c:pt>
                <c:pt idx="85">
                  <c:v>490</c:v>
                </c:pt>
                <c:pt idx="86">
                  <c:v>496</c:v>
                </c:pt>
                <c:pt idx="87">
                  <c:v>510</c:v>
                </c:pt>
              </c:numCache>
            </c:numRef>
          </c:xVal>
          <c:yVal>
            <c:numRef>
              <c:f>'[1]Sajó, Felsőzsolca'!$G$2:$G$89</c:f>
              <c:numCache>
                <c:ptCount val="88"/>
                <c:pt idx="0">
                  <c:v>0.9259259259259258</c:v>
                </c:pt>
                <c:pt idx="1">
                  <c:v>1.8518518518518516</c:v>
                </c:pt>
                <c:pt idx="2">
                  <c:v>2.7777777777777777</c:v>
                </c:pt>
                <c:pt idx="3">
                  <c:v>3.7037037037037033</c:v>
                </c:pt>
                <c:pt idx="4">
                  <c:v>4.62962962962963</c:v>
                </c:pt>
                <c:pt idx="5">
                  <c:v>5.555555555555555</c:v>
                </c:pt>
                <c:pt idx="6">
                  <c:v>6.481481481481481</c:v>
                </c:pt>
                <c:pt idx="7">
                  <c:v>7.4074074074074066</c:v>
                </c:pt>
                <c:pt idx="8">
                  <c:v>8.333333333333332</c:v>
                </c:pt>
                <c:pt idx="9">
                  <c:v>9.25925925925926</c:v>
                </c:pt>
                <c:pt idx="10">
                  <c:v>10.185185185185185</c:v>
                </c:pt>
                <c:pt idx="11">
                  <c:v>11.11111111111111</c:v>
                </c:pt>
                <c:pt idx="12">
                  <c:v>12.037037037037036</c:v>
                </c:pt>
                <c:pt idx="13">
                  <c:v>13.88888888888889</c:v>
                </c:pt>
                <c:pt idx="14">
                  <c:v>15.74074074074074</c:v>
                </c:pt>
                <c:pt idx="15">
                  <c:v>16.666666666666664</c:v>
                </c:pt>
                <c:pt idx="16">
                  <c:v>17.59259259259259</c:v>
                </c:pt>
                <c:pt idx="17">
                  <c:v>18.51851851851852</c:v>
                </c:pt>
                <c:pt idx="18">
                  <c:v>19.444444444444446</c:v>
                </c:pt>
                <c:pt idx="19">
                  <c:v>21.296296296296298</c:v>
                </c:pt>
                <c:pt idx="20">
                  <c:v>22.22222222222222</c:v>
                </c:pt>
                <c:pt idx="21">
                  <c:v>23.14814814814815</c:v>
                </c:pt>
                <c:pt idx="22">
                  <c:v>24.074074074074073</c:v>
                </c:pt>
                <c:pt idx="23">
                  <c:v>25</c:v>
                </c:pt>
                <c:pt idx="24">
                  <c:v>25.925925925925924</c:v>
                </c:pt>
                <c:pt idx="25">
                  <c:v>26.851851851851855</c:v>
                </c:pt>
                <c:pt idx="26">
                  <c:v>27.77777777777778</c:v>
                </c:pt>
                <c:pt idx="27">
                  <c:v>28.703703703703702</c:v>
                </c:pt>
                <c:pt idx="28">
                  <c:v>29.629629629629626</c:v>
                </c:pt>
                <c:pt idx="29">
                  <c:v>30.555555555555557</c:v>
                </c:pt>
                <c:pt idx="30">
                  <c:v>31.48148148148148</c:v>
                </c:pt>
                <c:pt idx="31">
                  <c:v>32.407407407407405</c:v>
                </c:pt>
                <c:pt idx="32">
                  <c:v>33.33333333333333</c:v>
                </c:pt>
                <c:pt idx="33">
                  <c:v>34.25925925925926</c:v>
                </c:pt>
                <c:pt idx="34">
                  <c:v>35.18518518518518</c:v>
                </c:pt>
                <c:pt idx="35">
                  <c:v>37.03703703703704</c:v>
                </c:pt>
                <c:pt idx="36">
                  <c:v>37.96296296296296</c:v>
                </c:pt>
                <c:pt idx="37">
                  <c:v>38.88888888888889</c:v>
                </c:pt>
                <c:pt idx="38">
                  <c:v>41.66666666666667</c:v>
                </c:pt>
                <c:pt idx="39">
                  <c:v>43.51851851851852</c:v>
                </c:pt>
                <c:pt idx="40">
                  <c:v>44.44444444444444</c:v>
                </c:pt>
                <c:pt idx="41">
                  <c:v>46.2962962962963</c:v>
                </c:pt>
                <c:pt idx="42">
                  <c:v>47.22222222222222</c:v>
                </c:pt>
                <c:pt idx="43">
                  <c:v>48.148148148148145</c:v>
                </c:pt>
                <c:pt idx="44">
                  <c:v>49.074074074074076</c:v>
                </c:pt>
                <c:pt idx="45">
                  <c:v>50</c:v>
                </c:pt>
                <c:pt idx="46">
                  <c:v>50.92592592592593</c:v>
                </c:pt>
                <c:pt idx="47">
                  <c:v>52.77777777777778</c:v>
                </c:pt>
                <c:pt idx="48">
                  <c:v>53.70370370370371</c:v>
                </c:pt>
                <c:pt idx="49">
                  <c:v>54.629629629629626</c:v>
                </c:pt>
                <c:pt idx="50">
                  <c:v>55.55555555555556</c:v>
                </c:pt>
                <c:pt idx="51">
                  <c:v>56.481481481481474</c:v>
                </c:pt>
                <c:pt idx="52">
                  <c:v>57.407407407407405</c:v>
                </c:pt>
                <c:pt idx="53">
                  <c:v>58.333333333333336</c:v>
                </c:pt>
                <c:pt idx="54">
                  <c:v>59.25925925925925</c:v>
                </c:pt>
                <c:pt idx="55">
                  <c:v>60.18518518518518</c:v>
                </c:pt>
                <c:pt idx="56">
                  <c:v>62.96296296296296</c:v>
                </c:pt>
                <c:pt idx="57">
                  <c:v>63.888888888888886</c:v>
                </c:pt>
                <c:pt idx="58">
                  <c:v>64.81481481481481</c:v>
                </c:pt>
                <c:pt idx="59">
                  <c:v>67.5925925925926</c:v>
                </c:pt>
                <c:pt idx="60">
                  <c:v>69.44444444444444</c:v>
                </c:pt>
                <c:pt idx="61">
                  <c:v>70.37037037037037</c:v>
                </c:pt>
                <c:pt idx="62">
                  <c:v>71.29629629629629</c:v>
                </c:pt>
                <c:pt idx="63">
                  <c:v>74.07407407407408</c:v>
                </c:pt>
                <c:pt idx="64">
                  <c:v>75</c:v>
                </c:pt>
                <c:pt idx="65">
                  <c:v>75.92592592592592</c:v>
                </c:pt>
                <c:pt idx="66">
                  <c:v>76.85185185185185</c:v>
                </c:pt>
                <c:pt idx="67">
                  <c:v>77.77777777777779</c:v>
                </c:pt>
                <c:pt idx="68">
                  <c:v>78.70370370370371</c:v>
                </c:pt>
                <c:pt idx="69">
                  <c:v>79.62962962962963</c:v>
                </c:pt>
                <c:pt idx="70">
                  <c:v>80.55555555555556</c:v>
                </c:pt>
                <c:pt idx="71">
                  <c:v>81.48148148148148</c:v>
                </c:pt>
                <c:pt idx="72">
                  <c:v>82.4074074074074</c:v>
                </c:pt>
                <c:pt idx="73">
                  <c:v>83.33333333333334</c:v>
                </c:pt>
                <c:pt idx="74">
                  <c:v>84.25925925925925</c:v>
                </c:pt>
                <c:pt idx="75">
                  <c:v>86.11111111111111</c:v>
                </c:pt>
                <c:pt idx="76">
                  <c:v>87.03703703703704</c:v>
                </c:pt>
                <c:pt idx="77">
                  <c:v>87.96296296296296</c:v>
                </c:pt>
                <c:pt idx="78">
                  <c:v>88.88888888888889</c:v>
                </c:pt>
                <c:pt idx="79">
                  <c:v>92.5925925925926</c:v>
                </c:pt>
                <c:pt idx="80">
                  <c:v>93.51851851851852</c:v>
                </c:pt>
                <c:pt idx="81">
                  <c:v>94.44444444444444</c:v>
                </c:pt>
                <c:pt idx="82">
                  <c:v>95.37037037037037</c:v>
                </c:pt>
                <c:pt idx="83">
                  <c:v>96.29629629629629</c:v>
                </c:pt>
                <c:pt idx="84">
                  <c:v>97.22222222222221</c:v>
                </c:pt>
                <c:pt idx="85">
                  <c:v>98.14814814814815</c:v>
                </c:pt>
                <c:pt idx="86">
                  <c:v>99.07407407407408</c:v>
                </c:pt>
                <c:pt idx="8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'[1]Sajó, Felsőzsolca'!$P$23:$P$36</c:f>
              <c:numCache>
                <c:ptCount val="14"/>
                <c:pt idx="0">
                  <c:v>541.8052286906088</c:v>
                </c:pt>
                <c:pt idx="1">
                  <c:v>516.6442732563908</c:v>
                </c:pt>
                <c:pt idx="2">
                  <c:v>478.90284010506355</c:v>
                </c:pt>
                <c:pt idx="3">
                  <c:v>445.37028284442</c:v>
                </c:pt>
                <c:pt idx="4">
                  <c:v>404.76478348941055</c:v>
                </c:pt>
                <c:pt idx="5">
                  <c:v>375.4854060761946</c:v>
                </c:pt>
                <c:pt idx="6">
                  <c:v>350.4675155022958</c:v>
                </c:pt>
                <c:pt idx="7">
                  <c:v>327.0833333333333</c:v>
                </c:pt>
                <c:pt idx="8">
                  <c:v>303.69915116437085</c:v>
                </c:pt>
                <c:pt idx="9">
                  <c:v>278.68126059047205</c:v>
                </c:pt>
                <c:pt idx="10">
                  <c:v>249.40188317725608</c:v>
                </c:pt>
                <c:pt idx="11">
                  <c:v>208.79638382224664</c:v>
                </c:pt>
                <c:pt idx="12">
                  <c:v>175.26382656160305</c:v>
                </c:pt>
                <c:pt idx="13">
                  <c:v>112.36143797605774</c:v>
                </c:pt>
              </c:numCache>
            </c:numRef>
          </c:xVal>
          <c:yVal>
            <c:numRef>
              <c:f>'[1]Sajó, Felsőzsolca'!$L$23:$L$36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13071498"/>
        <c:axId val="50534619"/>
      </c:scatterChart>
      <c:valAx>
        <c:axId val="1307149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4619"/>
        <c:crosses val="autoZero"/>
        <c:crossBetween val="midCat"/>
        <c:dispUnits/>
      </c:valAx>
      <c:valAx>
        <c:axId val="5053461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375"/>
          <c:y val="0.912"/>
          <c:w val="0.550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Ipoly, Balassagyarmat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Balassagyarmat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'[1]Ipoly, Balassagyarmat'!$E$2:$E$83</c:f>
              <c:numCache>
                <c:ptCount val="82"/>
                <c:pt idx="0">
                  <c:v>-12</c:v>
                </c:pt>
                <c:pt idx="1">
                  <c:v>47</c:v>
                </c:pt>
                <c:pt idx="2">
                  <c:v>86</c:v>
                </c:pt>
                <c:pt idx="3">
                  <c:v>96</c:v>
                </c:pt>
                <c:pt idx="4">
                  <c:v>101</c:v>
                </c:pt>
                <c:pt idx="5">
                  <c:v>110</c:v>
                </c:pt>
                <c:pt idx="6">
                  <c:v>139</c:v>
                </c:pt>
                <c:pt idx="7">
                  <c:v>154</c:v>
                </c:pt>
                <c:pt idx="8">
                  <c:v>156</c:v>
                </c:pt>
                <c:pt idx="9">
                  <c:v>157</c:v>
                </c:pt>
                <c:pt idx="10">
                  <c:v>158</c:v>
                </c:pt>
                <c:pt idx="11">
                  <c:v>160</c:v>
                </c:pt>
                <c:pt idx="12">
                  <c:v>175</c:v>
                </c:pt>
                <c:pt idx="13">
                  <c:v>179</c:v>
                </c:pt>
                <c:pt idx="14">
                  <c:v>184</c:v>
                </c:pt>
                <c:pt idx="15">
                  <c:v>192</c:v>
                </c:pt>
                <c:pt idx="16">
                  <c:v>194</c:v>
                </c:pt>
                <c:pt idx="17">
                  <c:v>195</c:v>
                </c:pt>
                <c:pt idx="18">
                  <c:v>199</c:v>
                </c:pt>
                <c:pt idx="19">
                  <c:v>202</c:v>
                </c:pt>
                <c:pt idx="20">
                  <c:v>203</c:v>
                </c:pt>
                <c:pt idx="21">
                  <c:v>210</c:v>
                </c:pt>
                <c:pt idx="22">
                  <c:v>212</c:v>
                </c:pt>
                <c:pt idx="23">
                  <c:v>215</c:v>
                </c:pt>
                <c:pt idx="24">
                  <c:v>218</c:v>
                </c:pt>
                <c:pt idx="25">
                  <c:v>224</c:v>
                </c:pt>
                <c:pt idx="26">
                  <c:v>226</c:v>
                </c:pt>
                <c:pt idx="27">
                  <c:v>230</c:v>
                </c:pt>
                <c:pt idx="28">
                  <c:v>231</c:v>
                </c:pt>
                <c:pt idx="29">
                  <c:v>234</c:v>
                </c:pt>
                <c:pt idx="30">
                  <c:v>238</c:v>
                </c:pt>
                <c:pt idx="31">
                  <c:v>240</c:v>
                </c:pt>
                <c:pt idx="32">
                  <c:v>242</c:v>
                </c:pt>
                <c:pt idx="33">
                  <c:v>248</c:v>
                </c:pt>
                <c:pt idx="34">
                  <c:v>251</c:v>
                </c:pt>
                <c:pt idx="35">
                  <c:v>252</c:v>
                </c:pt>
                <c:pt idx="36">
                  <c:v>254</c:v>
                </c:pt>
                <c:pt idx="37">
                  <c:v>256</c:v>
                </c:pt>
                <c:pt idx="38">
                  <c:v>257</c:v>
                </c:pt>
                <c:pt idx="39">
                  <c:v>258</c:v>
                </c:pt>
                <c:pt idx="40">
                  <c:v>259</c:v>
                </c:pt>
                <c:pt idx="41">
                  <c:v>260</c:v>
                </c:pt>
                <c:pt idx="42">
                  <c:v>261</c:v>
                </c:pt>
                <c:pt idx="43">
                  <c:v>262</c:v>
                </c:pt>
                <c:pt idx="44">
                  <c:v>265</c:v>
                </c:pt>
                <c:pt idx="45">
                  <c:v>266</c:v>
                </c:pt>
                <c:pt idx="46">
                  <c:v>267</c:v>
                </c:pt>
                <c:pt idx="47">
                  <c:v>268</c:v>
                </c:pt>
                <c:pt idx="48">
                  <c:v>270</c:v>
                </c:pt>
                <c:pt idx="49">
                  <c:v>271</c:v>
                </c:pt>
                <c:pt idx="50">
                  <c:v>272</c:v>
                </c:pt>
                <c:pt idx="51">
                  <c:v>273</c:v>
                </c:pt>
                <c:pt idx="52">
                  <c:v>274</c:v>
                </c:pt>
                <c:pt idx="53">
                  <c:v>275</c:v>
                </c:pt>
                <c:pt idx="54">
                  <c:v>276</c:v>
                </c:pt>
                <c:pt idx="55">
                  <c:v>277</c:v>
                </c:pt>
                <c:pt idx="56">
                  <c:v>278</c:v>
                </c:pt>
                <c:pt idx="57">
                  <c:v>279</c:v>
                </c:pt>
                <c:pt idx="58">
                  <c:v>280</c:v>
                </c:pt>
                <c:pt idx="59">
                  <c:v>286</c:v>
                </c:pt>
                <c:pt idx="60">
                  <c:v>294</c:v>
                </c:pt>
                <c:pt idx="61">
                  <c:v>295</c:v>
                </c:pt>
                <c:pt idx="62">
                  <c:v>297</c:v>
                </c:pt>
                <c:pt idx="63">
                  <c:v>298</c:v>
                </c:pt>
                <c:pt idx="64">
                  <c:v>311</c:v>
                </c:pt>
                <c:pt idx="65">
                  <c:v>314</c:v>
                </c:pt>
                <c:pt idx="66">
                  <c:v>319</c:v>
                </c:pt>
                <c:pt idx="67">
                  <c:v>334</c:v>
                </c:pt>
                <c:pt idx="68">
                  <c:v>338</c:v>
                </c:pt>
                <c:pt idx="69">
                  <c:v>353</c:v>
                </c:pt>
                <c:pt idx="70">
                  <c:v>356</c:v>
                </c:pt>
                <c:pt idx="71">
                  <c:v>374</c:v>
                </c:pt>
                <c:pt idx="72">
                  <c:v>375</c:v>
                </c:pt>
                <c:pt idx="73">
                  <c:v>386</c:v>
                </c:pt>
                <c:pt idx="74">
                  <c:v>389</c:v>
                </c:pt>
                <c:pt idx="75">
                  <c:v>401</c:v>
                </c:pt>
                <c:pt idx="76">
                  <c:v>421</c:v>
                </c:pt>
                <c:pt idx="77">
                  <c:v>424</c:v>
                </c:pt>
                <c:pt idx="78">
                  <c:v>440</c:v>
                </c:pt>
                <c:pt idx="79">
                  <c:v>442</c:v>
                </c:pt>
                <c:pt idx="80">
                  <c:v>474</c:v>
                </c:pt>
              </c:numCache>
            </c:numRef>
          </c:xVal>
          <c:yVal>
            <c:numRef>
              <c:f>'[1]Ipoly, Balassagyarmat'!$G$2:$G$83</c:f>
              <c:numCache>
                <c:ptCount val="82"/>
                <c:pt idx="0">
                  <c:v>1.0416666666666665</c:v>
                </c:pt>
                <c:pt idx="1">
                  <c:v>2.083333333333333</c:v>
                </c:pt>
                <c:pt idx="2">
                  <c:v>3.125</c:v>
                </c:pt>
                <c:pt idx="3">
                  <c:v>4.166666666666666</c:v>
                </c:pt>
                <c:pt idx="4">
                  <c:v>5.208333333333334</c:v>
                </c:pt>
                <c:pt idx="5">
                  <c:v>6.25</c:v>
                </c:pt>
                <c:pt idx="6">
                  <c:v>7.291666666666667</c:v>
                </c:pt>
                <c:pt idx="7">
                  <c:v>8.333333333333332</c:v>
                </c:pt>
                <c:pt idx="8">
                  <c:v>9.375</c:v>
                </c:pt>
                <c:pt idx="9">
                  <c:v>10.416666666666668</c:v>
                </c:pt>
                <c:pt idx="10">
                  <c:v>11.458333333333332</c:v>
                </c:pt>
                <c:pt idx="11">
                  <c:v>12.5</c:v>
                </c:pt>
                <c:pt idx="12">
                  <c:v>13.541666666666666</c:v>
                </c:pt>
                <c:pt idx="13">
                  <c:v>14.583333333333334</c:v>
                </c:pt>
                <c:pt idx="14">
                  <c:v>15.625</c:v>
                </c:pt>
                <c:pt idx="15">
                  <c:v>16.666666666666664</c:v>
                </c:pt>
                <c:pt idx="16">
                  <c:v>17.708333333333336</c:v>
                </c:pt>
                <c:pt idx="17">
                  <c:v>18.75</c:v>
                </c:pt>
                <c:pt idx="18">
                  <c:v>19.791666666666664</c:v>
                </c:pt>
                <c:pt idx="19">
                  <c:v>20.833333333333336</c:v>
                </c:pt>
                <c:pt idx="20">
                  <c:v>21.875</c:v>
                </c:pt>
                <c:pt idx="21">
                  <c:v>22.916666666666664</c:v>
                </c:pt>
                <c:pt idx="22">
                  <c:v>23.958333333333336</c:v>
                </c:pt>
                <c:pt idx="23">
                  <c:v>25</c:v>
                </c:pt>
                <c:pt idx="24">
                  <c:v>26.041666666666668</c:v>
                </c:pt>
                <c:pt idx="25">
                  <c:v>27.083333333333332</c:v>
                </c:pt>
                <c:pt idx="26">
                  <c:v>29.166666666666668</c:v>
                </c:pt>
                <c:pt idx="27">
                  <c:v>30.208333333333332</c:v>
                </c:pt>
                <c:pt idx="28">
                  <c:v>31.25</c:v>
                </c:pt>
                <c:pt idx="29">
                  <c:v>32.29166666666667</c:v>
                </c:pt>
                <c:pt idx="30">
                  <c:v>33.33333333333333</c:v>
                </c:pt>
                <c:pt idx="31">
                  <c:v>35.41666666666667</c:v>
                </c:pt>
                <c:pt idx="32">
                  <c:v>37.5</c:v>
                </c:pt>
                <c:pt idx="33">
                  <c:v>39.58333333333333</c:v>
                </c:pt>
                <c:pt idx="34">
                  <c:v>40.625</c:v>
                </c:pt>
                <c:pt idx="35">
                  <c:v>41.66666666666667</c:v>
                </c:pt>
                <c:pt idx="36">
                  <c:v>43.75</c:v>
                </c:pt>
                <c:pt idx="37">
                  <c:v>44.79166666666667</c:v>
                </c:pt>
                <c:pt idx="38">
                  <c:v>45.83333333333333</c:v>
                </c:pt>
                <c:pt idx="39">
                  <c:v>46.875</c:v>
                </c:pt>
                <c:pt idx="40">
                  <c:v>47.91666666666667</c:v>
                </c:pt>
                <c:pt idx="41">
                  <c:v>48.95833333333333</c:v>
                </c:pt>
                <c:pt idx="42">
                  <c:v>50</c:v>
                </c:pt>
                <c:pt idx="43">
                  <c:v>51.041666666666664</c:v>
                </c:pt>
                <c:pt idx="44">
                  <c:v>52.083333333333336</c:v>
                </c:pt>
                <c:pt idx="45">
                  <c:v>54.166666666666664</c:v>
                </c:pt>
                <c:pt idx="46">
                  <c:v>56.25</c:v>
                </c:pt>
                <c:pt idx="47">
                  <c:v>58.333333333333336</c:v>
                </c:pt>
                <c:pt idx="48">
                  <c:v>59.375</c:v>
                </c:pt>
                <c:pt idx="49">
                  <c:v>60.416666666666664</c:v>
                </c:pt>
                <c:pt idx="50">
                  <c:v>61.458333333333336</c:v>
                </c:pt>
                <c:pt idx="51">
                  <c:v>62.5</c:v>
                </c:pt>
                <c:pt idx="52">
                  <c:v>64.58333333333334</c:v>
                </c:pt>
                <c:pt idx="53">
                  <c:v>65.625</c:v>
                </c:pt>
                <c:pt idx="54">
                  <c:v>68.75</c:v>
                </c:pt>
                <c:pt idx="55">
                  <c:v>69.79166666666666</c:v>
                </c:pt>
                <c:pt idx="56">
                  <c:v>71.875</c:v>
                </c:pt>
                <c:pt idx="57">
                  <c:v>72.91666666666666</c:v>
                </c:pt>
                <c:pt idx="58">
                  <c:v>76.04166666666666</c:v>
                </c:pt>
                <c:pt idx="59">
                  <c:v>77.08333333333334</c:v>
                </c:pt>
                <c:pt idx="60">
                  <c:v>78.125</c:v>
                </c:pt>
                <c:pt idx="61">
                  <c:v>79.16666666666666</c:v>
                </c:pt>
                <c:pt idx="62">
                  <c:v>80.20833333333334</c:v>
                </c:pt>
                <c:pt idx="63">
                  <c:v>81.25</c:v>
                </c:pt>
                <c:pt idx="64">
                  <c:v>82.29166666666666</c:v>
                </c:pt>
                <c:pt idx="65">
                  <c:v>83.33333333333334</c:v>
                </c:pt>
                <c:pt idx="66">
                  <c:v>84.375</c:v>
                </c:pt>
                <c:pt idx="67">
                  <c:v>86.45833333333334</c:v>
                </c:pt>
                <c:pt idx="68">
                  <c:v>87.5</c:v>
                </c:pt>
                <c:pt idx="69">
                  <c:v>88.54166666666666</c:v>
                </c:pt>
                <c:pt idx="70">
                  <c:v>89.58333333333334</c:v>
                </c:pt>
                <c:pt idx="71">
                  <c:v>90.625</c:v>
                </c:pt>
                <c:pt idx="72">
                  <c:v>91.66666666666666</c:v>
                </c:pt>
                <c:pt idx="73">
                  <c:v>92.70833333333334</c:v>
                </c:pt>
                <c:pt idx="74">
                  <c:v>93.75</c:v>
                </c:pt>
                <c:pt idx="75">
                  <c:v>94.79166666666666</c:v>
                </c:pt>
                <c:pt idx="76">
                  <c:v>95.83333333333334</c:v>
                </c:pt>
                <c:pt idx="77">
                  <c:v>96.875</c:v>
                </c:pt>
                <c:pt idx="78">
                  <c:v>97.91666666666666</c:v>
                </c:pt>
                <c:pt idx="79">
                  <c:v>98.95833333333334</c:v>
                </c:pt>
                <c:pt idx="8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'[1]Ipoly, Balassagyarmat'!$P$23:$P$36</c:f>
              <c:numCache>
                <c:ptCount val="14"/>
                <c:pt idx="0">
                  <c:v>460.7906292202039</c:v>
                </c:pt>
                <c:pt idx="1">
                  <c:v>437.18843935564917</c:v>
                </c:pt>
                <c:pt idx="2">
                  <c:v>401.785154558817</c:v>
                </c:pt>
                <c:pt idx="3">
                  <c:v>370.3299983673543</c:v>
                </c:pt>
                <c:pt idx="4">
                  <c:v>332.2400813199824</c:v>
                </c:pt>
                <c:pt idx="5">
                  <c:v>304.7746129823666</c:v>
                </c:pt>
                <c:pt idx="6">
                  <c:v>281.3066248576873</c:v>
                </c:pt>
                <c:pt idx="7">
                  <c:v>259.37113402061857</c:v>
                </c:pt>
                <c:pt idx="8">
                  <c:v>237.4356431835498</c:v>
                </c:pt>
                <c:pt idx="9">
                  <c:v>213.96765505887055</c:v>
                </c:pt>
                <c:pt idx="10">
                  <c:v>186.50218672125476</c:v>
                </c:pt>
                <c:pt idx="11">
                  <c:v>148.41226967388286</c:v>
                </c:pt>
                <c:pt idx="12">
                  <c:v>116.95711348242014</c:v>
                </c:pt>
                <c:pt idx="13">
                  <c:v>57.951638821033214</c:v>
                </c:pt>
              </c:numCache>
            </c:numRef>
          </c:xVal>
          <c:yVal>
            <c:numRef>
              <c:f>'[1]Ipoly, Balassagyarmat'!$L$23:$L$36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52158388"/>
        <c:axId val="66772309"/>
      </c:scatterChart>
      <c:valAx>
        <c:axId val="521583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72309"/>
        <c:crosses val="autoZero"/>
        <c:crossBetween val="midCat"/>
        <c:dispUnits/>
      </c:valAx>
      <c:valAx>
        <c:axId val="667723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"/>
          <c:y val="0.912"/>
          <c:w val="0.611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Lajta, Mosonmagyaróvár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Mosonmagyaróvár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'[1]Lajta, Mosonmagyaróvár-alvíz'!$E$2:$E$29</c:f>
              <c:numCache>
                <c:ptCount val="28"/>
                <c:pt idx="0">
                  <c:v>64</c:v>
                </c:pt>
                <c:pt idx="1">
                  <c:v>69</c:v>
                </c:pt>
                <c:pt idx="2">
                  <c:v>85</c:v>
                </c:pt>
                <c:pt idx="3">
                  <c:v>94</c:v>
                </c:pt>
                <c:pt idx="4">
                  <c:v>96</c:v>
                </c:pt>
                <c:pt idx="5">
                  <c:v>97</c:v>
                </c:pt>
                <c:pt idx="6">
                  <c:v>102</c:v>
                </c:pt>
                <c:pt idx="7">
                  <c:v>106</c:v>
                </c:pt>
                <c:pt idx="8">
                  <c:v>111</c:v>
                </c:pt>
                <c:pt idx="9">
                  <c:v>113</c:v>
                </c:pt>
                <c:pt idx="10">
                  <c:v>116</c:v>
                </c:pt>
                <c:pt idx="11">
                  <c:v>120</c:v>
                </c:pt>
                <c:pt idx="12">
                  <c:v>128</c:v>
                </c:pt>
                <c:pt idx="13">
                  <c:v>136</c:v>
                </c:pt>
                <c:pt idx="14">
                  <c:v>151</c:v>
                </c:pt>
                <c:pt idx="15">
                  <c:v>164</c:v>
                </c:pt>
                <c:pt idx="16">
                  <c:v>176</c:v>
                </c:pt>
                <c:pt idx="17">
                  <c:v>182</c:v>
                </c:pt>
                <c:pt idx="18">
                  <c:v>184</c:v>
                </c:pt>
                <c:pt idx="19">
                  <c:v>219</c:v>
                </c:pt>
                <c:pt idx="20">
                  <c:v>222</c:v>
                </c:pt>
                <c:pt idx="21">
                  <c:v>226</c:v>
                </c:pt>
                <c:pt idx="22">
                  <c:v>246</c:v>
                </c:pt>
                <c:pt idx="23">
                  <c:v>254</c:v>
                </c:pt>
                <c:pt idx="24">
                  <c:v>262</c:v>
                </c:pt>
                <c:pt idx="25">
                  <c:v>275</c:v>
                </c:pt>
                <c:pt idx="26">
                  <c:v>278</c:v>
                </c:pt>
                <c:pt idx="27">
                  <c:v>315</c:v>
                </c:pt>
              </c:numCache>
            </c:numRef>
          </c:xVal>
          <c:yVal>
            <c:numRef>
              <c:f>'[1]Lajta, Mosonmagyaróvár-alvíz'!$G$2:$G$29</c:f>
              <c:numCache>
                <c:ptCount val="28"/>
                <c:pt idx="0">
                  <c:v>3.225806451612903</c:v>
                </c:pt>
                <c:pt idx="1">
                  <c:v>6.451612903225806</c:v>
                </c:pt>
                <c:pt idx="2">
                  <c:v>9.67741935483871</c:v>
                </c:pt>
                <c:pt idx="3">
                  <c:v>12.903225806451612</c:v>
                </c:pt>
                <c:pt idx="4">
                  <c:v>16.129032258064516</c:v>
                </c:pt>
                <c:pt idx="5">
                  <c:v>19.35483870967742</c:v>
                </c:pt>
                <c:pt idx="6">
                  <c:v>22.58064516129032</c:v>
                </c:pt>
                <c:pt idx="7">
                  <c:v>25.806451612903224</c:v>
                </c:pt>
                <c:pt idx="8">
                  <c:v>29.03225806451613</c:v>
                </c:pt>
                <c:pt idx="9">
                  <c:v>32.25806451612903</c:v>
                </c:pt>
                <c:pt idx="10">
                  <c:v>35.483870967741936</c:v>
                </c:pt>
                <c:pt idx="11">
                  <c:v>38.70967741935484</c:v>
                </c:pt>
                <c:pt idx="12">
                  <c:v>41.935483870967744</c:v>
                </c:pt>
                <c:pt idx="13">
                  <c:v>48.38709677419355</c:v>
                </c:pt>
                <c:pt idx="14">
                  <c:v>51.61290322580645</c:v>
                </c:pt>
                <c:pt idx="15">
                  <c:v>54.83870967741935</c:v>
                </c:pt>
                <c:pt idx="16">
                  <c:v>61.29032258064516</c:v>
                </c:pt>
                <c:pt idx="17">
                  <c:v>64.51612903225806</c:v>
                </c:pt>
                <c:pt idx="18">
                  <c:v>67.74193548387096</c:v>
                </c:pt>
                <c:pt idx="19">
                  <c:v>70.96774193548387</c:v>
                </c:pt>
                <c:pt idx="20">
                  <c:v>74.19354838709677</c:v>
                </c:pt>
                <c:pt idx="21">
                  <c:v>77.41935483870968</c:v>
                </c:pt>
                <c:pt idx="22">
                  <c:v>80.64516129032258</c:v>
                </c:pt>
                <c:pt idx="23">
                  <c:v>83.87096774193549</c:v>
                </c:pt>
                <c:pt idx="24">
                  <c:v>87.09677419354838</c:v>
                </c:pt>
                <c:pt idx="25">
                  <c:v>90.32258064516128</c:v>
                </c:pt>
                <c:pt idx="26">
                  <c:v>96.7741935483871</c:v>
                </c:pt>
                <c:pt idx="27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lognormál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'[1]Lajta, Mosonmagyaróvár-alvíz'!$U$23:$U$38</c:f>
              <c:numCache>
                <c:ptCount val="16"/>
                <c:pt idx="0">
                  <c:v>430.36560703482496</c:v>
                </c:pt>
                <c:pt idx="1">
                  <c:v>381.53779962087145</c:v>
                </c:pt>
                <c:pt idx="2">
                  <c:v>316.36034202939476</c:v>
                </c:pt>
                <c:pt idx="3">
                  <c:v>269.43171856363807</c:v>
                </c:pt>
                <c:pt idx="4">
                  <c:v>242.08052051560296</c:v>
                </c:pt>
                <c:pt idx="5">
                  <c:v>221.42115602111613</c:v>
                </c:pt>
                <c:pt idx="6">
                  <c:v>191.97025635091626</c:v>
                </c:pt>
                <c:pt idx="7">
                  <c:v>170.18996872316598</c:v>
                </c:pt>
                <c:pt idx="8">
                  <c:v>136.17021772923187</c:v>
                </c:pt>
                <c:pt idx="9">
                  <c:v>120.72081132194656</c:v>
                </c:pt>
                <c:pt idx="10">
                  <c:v>104.66391519586591</c:v>
                </c:pt>
                <c:pt idx="11">
                  <c:v>95.73180463675926</c:v>
                </c:pt>
                <c:pt idx="12">
                  <c:v>86.01364835555147</c:v>
                </c:pt>
                <c:pt idx="13">
                  <c:v>73.25445707797148</c:v>
                </c:pt>
                <c:pt idx="14">
                  <c:v>60.74052195979837</c:v>
                </c:pt>
                <c:pt idx="15">
                  <c:v>53.84911042505632</c:v>
                </c:pt>
              </c:numCache>
            </c:numRef>
          </c:xVal>
          <c:yVal>
            <c:numRef>
              <c:f>'[1]Lajta, Mosonmagyaróvár-alvíz'!$Q$23:$Q$38</c:f>
              <c:numCache>
                <c:ptCount val="16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80</c:v>
                </c:pt>
                <c:pt idx="6">
                  <c:v>70</c:v>
                </c:pt>
                <c:pt idx="7">
                  <c:v>60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15</c:v>
                </c:pt>
                <c:pt idx="12">
                  <c:v>9.999999999999998</c:v>
                </c:pt>
                <c:pt idx="13">
                  <c:v>5.000000000000004</c:v>
                </c:pt>
                <c:pt idx="14">
                  <c:v>2</c:v>
                </c:pt>
                <c:pt idx="15">
                  <c:v>1.0000000000000009</c:v>
                </c:pt>
              </c:numCache>
            </c:numRef>
          </c:yVal>
          <c:smooth val="1"/>
        </c:ser>
        <c:axId val="64079870"/>
        <c:axId val="39847919"/>
      </c:scatterChart>
      <c:valAx>
        <c:axId val="640798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47919"/>
        <c:crosses val="autoZero"/>
        <c:crossBetween val="midCat"/>
        <c:dispUnits/>
      </c:valAx>
      <c:valAx>
        <c:axId val="3984791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798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625"/>
          <c:y val="0.912"/>
          <c:w val="0.581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Rába, Szentgotthárd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Szentgotthárd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'[1]Rába, Szentgotthárd'!$E$2:$E$72</c:f>
              <c:numCache>
                <c:ptCount val="71"/>
                <c:pt idx="0">
                  <c:v>29</c:v>
                </c:pt>
                <c:pt idx="1">
                  <c:v>53</c:v>
                </c:pt>
                <c:pt idx="2">
                  <c:v>72</c:v>
                </c:pt>
                <c:pt idx="3">
                  <c:v>76</c:v>
                </c:pt>
                <c:pt idx="4">
                  <c:v>116</c:v>
                </c:pt>
                <c:pt idx="5">
                  <c:v>150</c:v>
                </c:pt>
                <c:pt idx="6">
                  <c:v>153</c:v>
                </c:pt>
                <c:pt idx="7">
                  <c:v>158</c:v>
                </c:pt>
                <c:pt idx="8">
                  <c:v>167</c:v>
                </c:pt>
                <c:pt idx="9">
                  <c:v>186</c:v>
                </c:pt>
                <c:pt idx="10">
                  <c:v>187</c:v>
                </c:pt>
                <c:pt idx="11">
                  <c:v>189</c:v>
                </c:pt>
                <c:pt idx="12">
                  <c:v>190</c:v>
                </c:pt>
                <c:pt idx="13">
                  <c:v>214</c:v>
                </c:pt>
                <c:pt idx="14">
                  <c:v>216</c:v>
                </c:pt>
                <c:pt idx="15">
                  <c:v>220</c:v>
                </c:pt>
                <c:pt idx="16">
                  <c:v>226</c:v>
                </c:pt>
                <c:pt idx="17">
                  <c:v>228</c:v>
                </c:pt>
                <c:pt idx="18">
                  <c:v>229</c:v>
                </c:pt>
                <c:pt idx="19">
                  <c:v>232</c:v>
                </c:pt>
                <c:pt idx="20">
                  <c:v>237</c:v>
                </c:pt>
                <c:pt idx="21">
                  <c:v>238</c:v>
                </c:pt>
                <c:pt idx="22">
                  <c:v>241</c:v>
                </c:pt>
                <c:pt idx="23">
                  <c:v>244</c:v>
                </c:pt>
                <c:pt idx="24">
                  <c:v>248</c:v>
                </c:pt>
                <c:pt idx="25">
                  <c:v>250</c:v>
                </c:pt>
                <c:pt idx="26">
                  <c:v>262</c:v>
                </c:pt>
                <c:pt idx="27">
                  <c:v>264</c:v>
                </c:pt>
                <c:pt idx="28">
                  <c:v>270</c:v>
                </c:pt>
                <c:pt idx="29">
                  <c:v>275</c:v>
                </c:pt>
                <c:pt idx="30">
                  <c:v>280</c:v>
                </c:pt>
                <c:pt idx="31">
                  <c:v>281</c:v>
                </c:pt>
                <c:pt idx="32">
                  <c:v>285</c:v>
                </c:pt>
                <c:pt idx="33">
                  <c:v>287</c:v>
                </c:pt>
                <c:pt idx="34">
                  <c:v>290</c:v>
                </c:pt>
                <c:pt idx="35">
                  <c:v>292</c:v>
                </c:pt>
                <c:pt idx="36">
                  <c:v>296</c:v>
                </c:pt>
                <c:pt idx="37">
                  <c:v>303</c:v>
                </c:pt>
                <c:pt idx="38">
                  <c:v>308</c:v>
                </c:pt>
                <c:pt idx="39">
                  <c:v>309</c:v>
                </c:pt>
                <c:pt idx="40">
                  <c:v>310</c:v>
                </c:pt>
                <c:pt idx="41">
                  <c:v>318</c:v>
                </c:pt>
                <c:pt idx="42">
                  <c:v>321</c:v>
                </c:pt>
                <c:pt idx="43">
                  <c:v>324</c:v>
                </c:pt>
                <c:pt idx="44">
                  <c:v>326</c:v>
                </c:pt>
                <c:pt idx="45">
                  <c:v>327</c:v>
                </c:pt>
                <c:pt idx="46">
                  <c:v>330</c:v>
                </c:pt>
                <c:pt idx="47">
                  <c:v>332</c:v>
                </c:pt>
                <c:pt idx="48">
                  <c:v>336</c:v>
                </c:pt>
                <c:pt idx="49">
                  <c:v>344</c:v>
                </c:pt>
                <c:pt idx="50">
                  <c:v>348</c:v>
                </c:pt>
                <c:pt idx="51">
                  <c:v>349</c:v>
                </c:pt>
                <c:pt idx="52">
                  <c:v>350</c:v>
                </c:pt>
                <c:pt idx="53">
                  <c:v>353</c:v>
                </c:pt>
                <c:pt idx="54">
                  <c:v>354</c:v>
                </c:pt>
                <c:pt idx="55">
                  <c:v>360</c:v>
                </c:pt>
                <c:pt idx="56">
                  <c:v>364</c:v>
                </c:pt>
                <c:pt idx="57">
                  <c:v>365</c:v>
                </c:pt>
                <c:pt idx="58">
                  <c:v>366</c:v>
                </c:pt>
                <c:pt idx="59">
                  <c:v>370</c:v>
                </c:pt>
                <c:pt idx="60">
                  <c:v>380</c:v>
                </c:pt>
                <c:pt idx="61">
                  <c:v>385</c:v>
                </c:pt>
                <c:pt idx="62">
                  <c:v>388</c:v>
                </c:pt>
                <c:pt idx="63">
                  <c:v>395</c:v>
                </c:pt>
                <c:pt idx="64">
                  <c:v>400</c:v>
                </c:pt>
                <c:pt idx="65">
                  <c:v>406</c:v>
                </c:pt>
                <c:pt idx="66">
                  <c:v>409</c:v>
                </c:pt>
                <c:pt idx="67">
                  <c:v>424</c:v>
                </c:pt>
                <c:pt idx="68">
                  <c:v>430</c:v>
                </c:pt>
                <c:pt idx="69">
                  <c:v>449</c:v>
                </c:pt>
                <c:pt idx="70">
                  <c:v>505</c:v>
                </c:pt>
              </c:numCache>
            </c:numRef>
          </c:xVal>
          <c:yVal>
            <c:numRef>
              <c:f>'[1]Rába, Szentgotthárd'!$G$2:$G$72</c:f>
              <c:numCache>
                <c:ptCount val="71"/>
                <c:pt idx="0">
                  <c:v>1.1904761904761905</c:v>
                </c:pt>
                <c:pt idx="1">
                  <c:v>2.380952380952381</c:v>
                </c:pt>
                <c:pt idx="2">
                  <c:v>3.571428571428571</c:v>
                </c:pt>
                <c:pt idx="3">
                  <c:v>4.761904761904762</c:v>
                </c:pt>
                <c:pt idx="4">
                  <c:v>5.952380952380952</c:v>
                </c:pt>
                <c:pt idx="5">
                  <c:v>7.142857142857142</c:v>
                </c:pt>
                <c:pt idx="6">
                  <c:v>8.333333333333332</c:v>
                </c:pt>
                <c:pt idx="7">
                  <c:v>10.714285714285714</c:v>
                </c:pt>
                <c:pt idx="8">
                  <c:v>11.904761904761903</c:v>
                </c:pt>
                <c:pt idx="9">
                  <c:v>13.095238095238097</c:v>
                </c:pt>
                <c:pt idx="10">
                  <c:v>14.285714285714285</c:v>
                </c:pt>
                <c:pt idx="11">
                  <c:v>15.476190476190476</c:v>
                </c:pt>
                <c:pt idx="12">
                  <c:v>17.857142857142858</c:v>
                </c:pt>
                <c:pt idx="13">
                  <c:v>19.047619047619047</c:v>
                </c:pt>
                <c:pt idx="14">
                  <c:v>20.238095238095237</c:v>
                </c:pt>
                <c:pt idx="15">
                  <c:v>21.428571428571427</c:v>
                </c:pt>
                <c:pt idx="16">
                  <c:v>22.61904761904762</c:v>
                </c:pt>
                <c:pt idx="17">
                  <c:v>23.809523809523807</c:v>
                </c:pt>
                <c:pt idx="18">
                  <c:v>25</c:v>
                </c:pt>
                <c:pt idx="19">
                  <c:v>26.190476190476193</c:v>
                </c:pt>
                <c:pt idx="20">
                  <c:v>27.380952380952383</c:v>
                </c:pt>
                <c:pt idx="21">
                  <c:v>28.57142857142857</c:v>
                </c:pt>
                <c:pt idx="22">
                  <c:v>29.761904761904763</c:v>
                </c:pt>
                <c:pt idx="23">
                  <c:v>30.952380952380953</c:v>
                </c:pt>
                <c:pt idx="24">
                  <c:v>34.523809523809526</c:v>
                </c:pt>
                <c:pt idx="25">
                  <c:v>35.714285714285715</c:v>
                </c:pt>
                <c:pt idx="26">
                  <c:v>36.904761904761905</c:v>
                </c:pt>
                <c:pt idx="27">
                  <c:v>38.095238095238095</c:v>
                </c:pt>
                <c:pt idx="28">
                  <c:v>39.285714285714285</c:v>
                </c:pt>
                <c:pt idx="29">
                  <c:v>40.476190476190474</c:v>
                </c:pt>
                <c:pt idx="30">
                  <c:v>41.66666666666667</c:v>
                </c:pt>
                <c:pt idx="31">
                  <c:v>42.857142857142854</c:v>
                </c:pt>
                <c:pt idx="32">
                  <c:v>44.047619047619044</c:v>
                </c:pt>
                <c:pt idx="33">
                  <c:v>46.42857142857143</c:v>
                </c:pt>
                <c:pt idx="34">
                  <c:v>47.61904761904761</c:v>
                </c:pt>
                <c:pt idx="35">
                  <c:v>48.80952380952381</c:v>
                </c:pt>
                <c:pt idx="36">
                  <c:v>50</c:v>
                </c:pt>
                <c:pt idx="37">
                  <c:v>52.38095238095239</c:v>
                </c:pt>
                <c:pt idx="38">
                  <c:v>54.761904761904766</c:v>
                </c:pt>
                <c:pt idx="39">
                  <c:v>55.952380952380956</c:v>
                </c:pt>
                <c:pt idx="40">
                  <c:v>57.14285714285714</c:v>
                </c:pt>
                <c:pt idx="41">
                  <c:v>59.523809523809526</c:v>
                </c:pt>
                <c:pt idx="42">
                  <c:v>60.71428571428571</c:v>
                </c:pt>
                <c:pt idx="43">
                  <c:v>61.904761904761905</c:v>
                </c:pt>
                <c:pt idx="44">
                  <c:v>63.095238095238095</c:v>
                </c:pt>
                <c:pt idx="45">
                  <c:v>64.28571428571429</c:v>
                </c:pt>
                <c:pt idx="46">
                  <c:v>65.47619047619048</c:v>
                </c:pt>
                <c:pt idx="47">
                  <c:v>69.04761904761905</c:v>
                </c:pt>
                <c:pt idx="48">
                  <c:v>70.23809523809523</c:v>
                </c:pt>
                <c:pt idx="49">
                  <c:v>71.42857142857143</c:v>
                </c:pt>
                <c:pt idx="50">
                  <c:v>72.61904761904762</c:v>
                </c:pt>
                <c:pt idx="51">
                  <c:v>75</c:v>
                </c:pt>
                <c:pt idx="52">
                  <c:v>77.38095238095238</c:v>
                </c:pt>
                <c:pt idx="53">
                  <c:v>78.57142857142857</c:v>
                </c:pt>
                <c:pt idx="54">
                  <c:v>79.76190476190477</c:v>
                </c:pt>
                <c:pt idx="55">
                  <c:v>80.95238095238095</c:v>
                </c:pt>
                <c:pt idx="56">
                  <c:v>82.14285714285714</c:v>
                </c:pt>
                <c:pt idx="57">
                  <c:v>83.33333333333334</c:v>
                </c:pt>
                <c:pt idx="58">
                  <c:v>84.52380952380952</c:v>
                </c:pt>
                <c:pt idx="59">
                  <c:v>86.90476190476191</c:v>
                </c:pt>
                <c:pt idx="60">
                  <c:v>88.09523809523809</c:v>
                </c:pt>
                <c:pt idx="61">
                  <c:v>89.28571428571429</c:v>
                </c:pt>
                <c:pt idx="62">
                  <c:v>90.47619047619048</c:v>
                </c:pt>
                <c:pt idx="63">
                  <c:v>91.66666666666666</c:v>
                </c:pt>
                <c:pt idx="64">
                  <c:v>92.85714285714286</c:v>
                </c:pt>
                <c:pt idx="65">
                  <c:v>94.04761904761905</c:v>
                </c:pt>
                <c:pt idx="66">
                  <c:v>95.23809523809523</c:v>
                </c:pt>
                <c:pt idx="67">
                  <c:v>96.42857142857143</c:v>
                </c:pt>
                <c:pt idx="68">
                  <c:v>97.61904761904762</c:v>
                </c:pt>
                <c:pt idx="69">
                  <c:v>98.80952380952381</c:v>
                </c:pt>
                <c:pt idx="70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'[1]Rába, Szentgotthárd'!$P$23:$P$36</c:f>
              <c:numCache>
                <c:ptCount val="14"/>
                <c:pt idx="0">
                  <c:v>499.3820860158918</c:v>
                </c:pt>
                <c:pt idx="1">
                  <c:v>474.2916390023999</c:v>
                </c:pt>
                <c:pt idx="2">
                  <c:v>436.65596848216205</c:v>
                </c:pt>
                <c:pt idx="3">
                  <c:v>403.21737934055676</c:v>
                </c:pt>
                <c:pt idx="4">
                  <c:v>362.72566857516614</c:v>
                </c:pt>
                <c:pt idx="5">
                  <c:v>333.528340616179</c:v>
                </c:pt>
                <c:pt idx="6">
                  <c:v>308.58055755305725</c:v>
                </c:pt>
                <c:pt idx="7">
                  <c:v>285.26190476190476</c:v>
                </c:pt>
                <c:pt idx="8">
                  <c:v>261.94325197075227</c:v>
                </c:pt>
                <c:pt idx="9">
                  <c:v>236.99546890763054</c:v>
                </c:pt>
                <c:pt idx="10">
                  <c:v>207.79814094864338</c:v>
                </c:pt>
                <c:pt idx="11">
                  <c:v>167.30643018325276</c:v>
                </c:pt>
                <c:pt idx="12">
                  <c:v>133.86784104164747</c:v>
                </c:pt>
                <c:pt idx="13">
                  <c:v>71.1417235079177</c:v>
                </c:pt>
              </c:numCache>
            </c:numRef>
          </c:xVal>
          <c:yVal>
            <c:numRef>
              <c:f>'[1]Rába, Szentgotthárd'!$L$23:$L$36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23086952"/>
        <c:axId val="6455977"/>
      </c:scatterChart>
      <c:valAx>
        <c:axId val="2308695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5977"/>
        <c:crosses val="autoZero"/>
        <c:crossBetween val="midCat"/>
        <c:dispUnits/>
      </c:valAx>
      <c:valAx>
        <c:axId val="645597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69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12"/>
          <c:w val="0.59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Tisza, Tivadar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Tivadar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'[1]Tisza, Tivadar'!$E$2:$E$101</c:f>
              <c:numCache>
                <c:ptCount val="100"/>
                <c:pt idx="0">
                  <c:v>190</c:v>
                </c:pt>
                <c:pt idx="1">
                  <c:v>205</c:v>
                </c:pt>
                <c:pt idx="2">
                  <c:v>240</c:v>
                </c:pt>
                <c:pt idx="3">
                  <c:v>243</c:v>
                </c:pt>
                <c:pt idx="4">
                  <c:v>252</c:v>
                </c:pt>
                <c:pt idx="5">
                  <c:v>258</c:v>
                </c:pt>
                <c:pt idx="6">
                  <c:v>260</c:v>
                </c:pt>
                <c:pt idx="7">
                  <c:v>268</c:v>
                </c:pt>
                <c:pt idx="8">
                  <c:v>284</c:v>
                </c:pt>
                <c:pt idx="9">
                  <c:v>310</c:v>
                </c:pt>
                <c:pt idx="10">
                  <c:v>318</c:v>
                </c:pt>
                <c:pt idx="11">
                  <c:v>337</c:v>
                </c:pt>
                <c:pt idx="12">
                  <c:v>361</c:v>
                </c:pt>
                <c:pt idx="13">
                  <c:v>365</c:v>
                </c:pt>
                <c:pt idx="14">
                  <c:v>399</c:v>
                </c:pt>
                <c:pt idx="15">
                  <c:v>406</c:v>
                </c:pt>
                <c:pt idx="16">
                  <c:v>408</c:v>
                </c:pt>
                <c:pt idx="17">
                  <c:v>410</c:v>
                </c:pt>
                <c:pt idx="18">
                  <c:v>411</c:v>
                </c:pt>
                <c:pt idx="19">
                  <c:v>414</c:v>
                </c:pt>
                <c:pt idx="20">
                  <c:v>419</c:v>
                </c:pt>
                <c:pt idx="21">
                  <c:v>421</c:v>
                </c:pt>
                <c:pt idx="22">
                  <c:v>436</c:v>
                </c:pt>
                <c:pt idx="23">
                  <c:v>446</c:v>
                </c:pt>
                <c:pt idx="24">
                  <c:v>447</c:v>
                </c:pt>
                <c:pt idx="25">
                  <c:v>450</c:v>
                </c:pt>
                <c:pt idx="26">
                  <c:v>452</c:v>
                </c:pt>
                <c:pt idx="27">
                  <c:v>454</c:v>
                </c:pt>
                <c:pt idx="28">
                  <c:v>460</c:v>
                </c:pt>
                <c:pt idx="29">
                  <c:v>461</c:v>
                </c:pt>
                <c:pt idx="30">
                  <c:v>476</c:v>
                </c:pt>
                <c:pt idx="31">
                  <c:v>477</c:v>
                </c:pt>
                <c:pt idx="32">
                  <c:v>482</c:v>
                </c:pt>
                <c:pt idx="33">
                  <c:v>496</c:v>
                </c:pt>
                <c:pt idx="34">
                  <c:v>510</c:v>
                </c:pt>
                <c:pt idx="35">
                  <c:v>514</c:v>
                </c:pt>
                <c:pt idx="36">
                  <c:v>522</c:v>
                </c:pt>
                <c:pt idx="37">
                  <c:v>530</c:v>
                </c:pt>
                <c:pt idx="38">
                  <c:v>535</c:v>
                </c:pt>
                <c:pt idx="39">
                  <c:v>542</c:v>
                </c:pt>
                <c:pt idx="40">
                  <c:v>543</c:v>
                </c:pt>
                <c:pt idx="41">
                  <c:v>550</c:v>
                </c:pt>
                <c:pt idx="42">
                  <c:v>552</c:v>
                </c:pt>
                <c:pt idx="43">
                  <c:v>561</c:v>
                </c:pt>
                <c:pt idx="44">
                  <c:v>564</c:v>
                </c:pt>
                <c:pt idx="45">
                  <c:v>569</c:v>
                </c:pt>
                <c:pt idx="46">
                  <c:v>575</c:v>
                </c:pt>
                <c:pt idx="47">
                  <c:v>585</c:v>
                </c:pt>
                <c:pt idx="48">
                  <c:v>588</c:v>
                </c:pt>
                <c:pt idx="49">
                  <c:v>589</c:v>
                </c:pt>
                <c:pt idx="50">
                  <c:v>596</c:v>
                </c:pt>
                <c:pt idx="51">
                  <c:v>597</c:v>
                </c:pt>
                <c:pt idx="52">
                  <c:v>600</c:v>
                </c:pt>
                <c:pt idx="53">
                  <c:v>605</c:v>
                </c:pt>
                <c:pt idx="54">
                  <c:v>610</c:v>
                </c:pt>
                <c:pt idx="55">
                  <c:v>612</c:v>
                </c:pt>
                <c:pt idx="56">
                  <c:v>615</c:v>
                </c:pt>
                <c:pt idx="57">
                  <c:v>642</c:v>
                </c:pt>
                <c:pt idx="58">
                  <c:v>645</c:v>
                </c:pt>
                <c:pt idx="59">
                  <c:v>647</c:v>
                </c:pt>
                <c:pt idx="60">
                  <c:v>650</c:v>
                </c:pt>
                <c:pt idx="61">
                  <c:v>660</c:v>
                </c:pt>
                <c:pt idx="62">
                  <c:v>663</c:v>
                </c:pt>
                <c:pt idx="63">
                  <c:v>678</c:v>
                </c:pt>
                <c:pt idx="64">
                  <c:v>681</c:v>
                </c:pt>
                <c:pt idx="65">
                  <c:v>690</c:v>
                </c:pt>
                <c:pt idx="66">
                  <c:v>692</c:v>
                </c:pt>
                <c:pt idx="67">
                  <c:v>694</c:v>
                </c:pt>
                <c:pt idx="68">
                  <c:v>695</c:v>
                </c:pt>
                <c:pt idx="69">
                  <c:v>696</c:v>
                </c:pt>
                <c:pt idx="70">
                  <c:v>700</c:v>
                </c:pt>
                <c:pt idx="71">
                  <c:v>702</c:v>
                </c:pt>
                <c:pt idx="72">
                  <c:v>707</c:v>
                </c:pt>
                <c:pt idx="73">
                  <c:v>708</c:v>
                </c:pt>
                <c:pt idx="74">
                  <c:v>712</c:v>
                </c:pt>
                <c:pt idx="75">
                  <c:v>714</c:v>
                </c:pt>
                <c:pt idx="76">
                  <c:v>716</c:v>
                </c:pt>
                <c:pt idx="77">
                  <c:v>722</c:v>
                </c:pt>
                <c:pt idx="78">
                  <c:v>726</c:v>
                </c:pt>
                <c:pt idx="79">
                  <c:v>728</c:v>
                </c:pt>
                <c:pt idx="80">
                  <c:v>730</c:v>
                </c:pt>
                <c:pt idx="81">
                  <c:v>736</c:v>
                </c:pt>
                <c:pt idx="82">
                  <c:v>752</c:v>
                </c:pt>
                <c:pt idx="83">
                  <c:v>754</c:v>
                </c:pt>
                <c:pt idx="84">
                  <c:v>756</c:v>
                </c:pt>
                <c:pt idx="85">
                  <c:v>762</c:v>
                </c:pt>
                <c:pt idx="86">
                  <c:v>765</c:v>
                </c:pt>
                <c:pt idx="87">
                  <c:v>774</c:v>
                </c:pt>
                <c:pt idx="88">
                  <c:v>780</c:v>
                </c:pt>
                <c:pt idx="89">
                  <c:v>782</c:v>
                </c:pt>
                <c:pt idx="90">
                  <c:v>785</c:v>
                </c:pt>
                <c:pt idx="91">
                  <c:v>790</c:v>
                </c:pt>
                <c:pt idx="92">
                  <c:v>802</c:v>
                </c:pt>
                <c:pt idx="93">
                  <c:v>848</c:v>
                </c:pt>
                <c:pt idx="94">
                  <c:v>856</c:v>
                </c:pt>
                <c:pt idx="95">
                  <c:v>865</c:v>
                </c:pt>
                <c:pt idx="96">
                  <c:v>891</c:v>
                </c:pt>
                <c:pt idx="97">
                  <c:v>902</c:v>
                </c:pt>
                <c:pt idx="98">
                  <c:v>958</c:v>
                </c:pt>
                <c:pt idx="99">
                  <c:v>1014</c:v>
                </c:pt>
              </c:numCache>
            </c:numRef>
          </c:xVal>
          <c:yVal>
            <c:numRef>
              <c:f>'[1]Tisza, Tivadar'!$G$2:$G$101</c:f>
              <c:numCache>
                <c:ptCount val="100"/>
                <c:pt idx="0">
                  <c:v>0.9090909090909091</c:v>
                </c:pt>
                <c:pt idx="1">
                  <c:v>1.8181818181818181</c:v>
                </c:pt>
                <c:pt idx="2">
                  <c:v>2.727272727272727</c:v>
                </c:pt>
                <c:pt idx="3">
                  <c:v>3.6363636363636362</c:v>
                </c:pt>
                <c:pt idx="4">
                  <c:v>4.545454545454546</c:v>
                </c:pt>
                <c:pt idx="5">
                  <c:v>5.454545454545454</c:v>
                </c:pt>
                <c:pt idx="6">
                  <c:v>6.363636363636363</c:v>
                </c:pt>
                <c:pt idx="7">
                  <c:v>7.2727272727272725</c:v>
                </c:pt>
                <c:pt idx="8">
                  <c:v>8.181818181818182</c:v>
                </c:pt>
                <c:pt idx="9">
                  <c:v>9.090909090909092</c:v>
                </c:pt>
                <c:pt idx="10">
                  <c:v>10</c:v>
                </c:pt>
                <c:pt idx="11">
                  <c:v>10.909090909090908</c:v>
                </c:pt>
                <c:pt idx="12">
                  <c:v>11.818181818181818</c:v>
                </c:pt>
                <c:pt idx="13">
                  <c:v>12.727272727272727</c:v>
                </c:pt>
                <c:pt idx="14">
                  <c:v>13.636363636363635</c:v>
                </c:pt>
                <c:pt idx="15">
                  <c:v>14.545454545454545</c:v>
                </c:pt>
                <c:pt idx="16">
                  <c:v>15.454545454545453</c:v>
                </c:pt>
                <c:pt idx="17">
                  <c:v>16.363636363636363</c:v>
                </c:pt>
                <c:pt idx="18">
                  <c:v>17.272727272727273</c:v>
                </c:pt>
                <c:pt idx="19">
                  <c:v>18.181818181818183</c:v>
                </c:pt>
                <c:pt idx="20">
                  <c:v>19.090909090909093</c:v>
                </c:pt>
                <c:pt idx="21">
                  <c:v>20</c:v>
                </c:pt>
                <c:pt idx="22">
                  <c:v>20.909090909090907</c:v>
                </c:pt>
                <c:pt idx="23">
                  <c:v>21.818181818181817</c:v>
                </c:pt>
                <c:pt idx="24">
                  <c:v>22.727272727272727</c:v>
                </c:pt>
                <c:pt idx="25">
                  <c:v>23.636363636363637</c:v>
                </c:pt>
                <c:pt idx="26">
                  <c:v>25.454545454545453</c:v>
                </c:pt>
                <c:pt idx="27">
                  <c:v>26.36363636363636</c:v>
                </c:pt>
                <c:pt idx="28">
                  <c:v>28.18181818181818</c:v>
                </c:pt>
                <c:pt idx="29">
                  <c:v>29.09090909090909</c:v>
                </c:pt>
                <c:pt idx="30">
                  <c:v>30.909090909090907</c:v>
                </c:pt>
                <c:pt idx="31">
                  <c:v>31.818181818181817</c:v>
                </c:pt>
                <c:pt idx="32">
                  <c:v>32.72727272727273</c:v>
                </c:pt>
                <c:pt idx="33">
                  <c:v>33.63636363636363</c:v>
                </c:pt>
                <c:pt idx="34">
                  <c:v>34.54545454545455</c:v>
                </c:pt>
                <c:pt idx="35">
                  <c:v>35.45454545454545</c:v>
                </c:pt>
                <c:pt idx="36">
                  <c:v>36.36363636363637</c:v>
                </c:pt>
                <c:pt idx="37">
                  <c:v>38.18181818181819</c:v>
                </c:pt>
                <c:pt idx="38">
                  <c:v>40</c:v>
                </c:pt>
                <c:pt idx="39">
                  <c:v>40.909090909090914</c:v>
                </c:pt>
                <c:pt idx="40">
                  <c:v>41.81818181818181</c:v>
                </c:pt>
                <c:pt idx="41">
                  <c:v>42.72727272727273</c:v>
                </c:pt>
                <c:pt idx="42">
                  <c:v>43.63636363636363</c:v>
                </c:pt>
                <c:pt idx="43">
                  <c:v>44.54545454545455</c:v>
                </c:pt>
                <c:pt idx="44">
                  <c:v>45.45454545454545</c:v>
                </c:pt>
                <c:pt idx="45">
                  <c:v>46.36363636363636</c:v>
                </c:pt>
                <c:pt idx="46">
                  <c:v>47.27272727272727</c:v>
                </c:pt>
                <c:pt idx="47">
                  <c:v>48.18181818181818</c:v>
                </c:pt>
                <c:pt idx="48">
                  <c:v>49.09090909090909</c:v>
                </c:pt>
                <c:pt idx="49">
                  <c:v>50</c:v>
                </c:pt>
                <c:pt idx="50">
                  <c:v>50.90909090909091</c:v>
                </c:pt>
                <c:pt idx="51">
                  <c:v>51.81818181818182</c:v>
                </c:pt>
                <c:pt idx="52">
                  <c:v>52.72727272727272</c:v>
                </c:pt>
                <c:pt idx="53">
                  <c:v>53.63636363636364</c:v>
                </c:pt>
                <c:pt idx="54">
                  <c:v>54.54545454545454</c:v>
                </c:pt>
                <c:pt idx="55">
                  <c:v>55.45454545454545</c:v>
                </c:pt>
                <c:pt idx="56">
                  <c:v>56.36363636363636</c:v>
                </c:pt>
                <c:pt idx="57">
                  <c:v>59.09090909090909</c:v>
                </c:pt>
                <c:pt idx="58">
                  <c:v>60</c:v>
                </c:pt>
                <c:pt idx="59">
                  <c:v>61.81818181818181</c:v>
                </c:pt>
                <c:pt idx="60">
                  <c:v>63.63636363636363</c:v>
                </c:pt>
                <c:pt idx="61">
                  <c:v>64.54545454545455</c:v>
                </c:pt>
                <c:pt idx="62">
                  <c:v>65.45454545454545</c:v>
                </c:pt>
                <c:pt idx="63">
                  <c:v>66.36363636363637</c:v>
                </c:pt>
                <c:pt idx="64">
                  <c:v>67.27272727272727</c:v>
                </c:pt>
                <c:pt idx="65">
                  <c:v>68.18181818181817</c:v>
                </c:pt>
                <c:pt idx="66">
                  <c:v>69.0909090909091</c:v>
                </c:pt>
                <c:pt idx="67">
                  <c:v>70</c:v>
                </c:pt>
                <c:pt idx="68">
                  <c:v>70.9090909090909</c:v>
                </c:pt>
                <c:pt idx="69">
                  <c:v>71.81818181818181</c:v>
                </c:pt>
                <c:pt idx="70">
                  <c:v>72.72727272727273</c:v>
                </c:pt>
                <c:pt idx="71">
                  <c:v>73.63636363636363</c:v>
                </c:pt>
                <c:pt idx="72">
                  <c:v>74.54545454545455</c:v>
                </c:pt>
                <c:pt idx="73">
                  <c:v>75.45454545454545</c:v>
                </c:pt>
                <c:pt idx="74">
                  <c:v>76.36363636363637</c:v>
                </c:pt>
                <c:pt idx="75">
                  <c:v>77.27272727272727</c:v>
                </c:pt>
                <c:pt idx="76">
                  <c:v>78.18181818181819</c:v>
                </c:pt>
                <c:pt idx="77">
                  <c:v>79.0909090909091</c:v>
                </c:pt>
                <c:pt idx="78">
                  <c:v>80</c:v>
                </c:pt>
                <c:pt idx="79">
                  <c:v>80.9090909090909</c:v>
                </c:pt>
                <c:pt idx="80">
                  <c:v>81.81818181818183</c:v>
                </c:pt>
                <c:pt idx="81">
                  <c:v>82.72727272727273</c:v>
                </c:pt>
                <c:pt idx="82">
                  <c:v>83.63636363636363</c:v>
                </c:pt>
                <c:pt idx="83">
                  <c:v>85.45454545454545</c:v>
                </c:pt>
                <c:pt idx="84">
                  <c:v>86.36363636363636</c:v>
                </c:pt>
                <c:pt idx="85">
                  <c:v>87.27272727272727</c:v>
                </c:pt>
                <c:pt idx="86">
                  <c:v>88.18181818181819</c:v>
                </c:pt>
                <c:pt idx="87">
                  <c:v>89.0909090909091</c:v>
                </c:pt>
                <c:pt idx="88">
                  <c:v>90</c:v>
                </c:pt>
                <c:pt idx="89">
                  <c:v>90.9090909090909</c:v>
                </c:pt>
                <c:pt idx="90">
                  <c:v>91.81818181818183</c:v>
                </c:pt>
                <c:pt idx="91">
                  <c:v>92.72727272727272</c:v>
                </c:pt>
                <c:pt idx="92">
                  <c:v>93.63636363636364</c:v>
                </c:pt>
                <c:pt idx="93">
                  <c:v>94.54545454545455</c:v>
                </c:pt>
                <c:pt idx="94">
                  <c:v>95.45454545454545</c:v>
                </c:pt>
                <c:pt idx="95">
                  <c:v>96.36363636363636</c:v>
                </c:pt>
                <c:pt idx="96">
                  <c:v>97.27272727272728</c:v>
                </c:pt>
                <c:pt idx="97">
                  <c:v>98.18181818181819</c:v>
                </c:pt>
                <c:pt idx="98">
                  <c:v>99.0909090909091</c:v>
                </c:pt>
                <c:pt idx="9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'[1]Tisza, Tivadar'!$P$23:$P$36</c:f>
              <c:numCache>
                <c:ptCount val="14"/>
                <c:pt idx="0">
                  <c:v>987.315837708346</c:v>
                </c:pt>
                <c:pt idx="1">
                  <c:v>939.5208177706656</c:v>
                </c:pt>
                <c:pt idx="2">
                  <c:v>867.8282878641453</c:v>
                </c:pt>
                <c:pt idx="3">
                  <c:v>804.1308163184401</c:v>
                </c:pt>
                <c:pt idx="4">
                  <c:v>726.9977894615669</c:v>
                </c:pt>
                <c:pt idx="5">
                  <c:v>671.3795347857381</c:v>
                </c:pt>
                <c:pt idx="6">
                  <c:v>623.8562767002347</c:v>
                </c:pt>
                <c:pt idx="7">
                  <c:v>579.4363636363636</c:v>
                </c:pt>
                <c:pt idx="8">
                  <c:v>535.0164505724924</c:v>
                </c:pt>
                <c:pt idx="9">
                  <c:v>487.493192486989</c:v>
                </c:pt>
                <c:pt idx="10">
                  <c:v>431.8749378111603</c:v>
                </c:pt>
                <c:pt idx="11">
                  <c:v>354.741910954287</c:v>
                </c:pt>
                <c:pt idx="12">
                  <c:v>291.04443940858187</c:v>
                </c:pt>
                <c:pt idx="13">
                  <c:v>171.55688956438127</c:v>
                </c:pt>
              </c:numCache>
            </c:numRef>
          </c:xVal>
          <c:yVal>
            <c:numRef>
              <c:f>'[1]Tisza, Tivadar'!$L$23:$L$36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58103794"/>
        <c:axId val="53172099"/>
      </c:scatterChart>
      <c:valAx>
        <c:axId val="581037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72099"/>
        <c:crosses val="autoZero"/>
        <c:crossBetween val="midCat"/>
        <c:dispUnits/>
      </c:valAx>
      <c:valAx>
        <c:axId val="5317209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37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"/>
          <c:y val="0.912"/>
          <c:w val="0.493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Tisza, Szolnok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Szolnok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'[1]Tisza, Szolnok'!$E$2:$E$98</c:f>
              <c:numCache>
                <c:ptCount val="97"/>
                <c:pt idx="0">
                  <c:v>240</c:v>
                </c:pt>
                <c:pt idx="1">
                  <c:v>268</c:v>
                </c:pt>
                <c:pt idx="2">
                  <c:v>358</c:v>
                </c:pt>
                <c:pt idx="3">
                  <c:v>378</c:v>
                </c:pt>
                <c:pt idx="4">
                  <c:v>394</c:v>
                </c:pt>
                <c:pt idx="5">
                  <c:v>427</c:v>
                </c:pt>
                <c:pt idx="6">
                  <c:v>428</c:v>
                </c:pt>
                <c:pt idx="7">
                  <c:v>468</c:v>
                </c:pt>
                <c:pt idx="8">
                  <c:v>482</c:v>
                </c:pt>
                <c:pt idx="9">
                  <c:v>491</c:v>
                </c:pt>
                <c:pt idx="10">
                  <c:v>518</c:v>
                </c:pt>
                <c:pt idx="11">
                  <c:v>522</c:v>
                </c:pt>
                <c:pt idx="12">
                  <c:v>528</c:v>
                </c:pt>
                <c:pt idx="13">
                  <c:v>534</c:v>
                </c:pt>
                <c:pt idx="14">
                  <c:v>540</c:v>
                </c:pt>
                <c:pt idx="15">
                  <c:v>544</c:v>
                </c:pt>
                <c:pt idx="16">
                  <c:v>564</c:v>
                </c:pt>
                <c:pt idx="17">
                  <c:v>565</c:v>
                </c:pt>
                <c:pt idx="18">
                  <c:v>572</c:v>
                </c:pt>
                <c:pt idx="19">
                  <c:v>578</c:v>
                </c:pt>
                <c:pt idx="20">
                  <c:v>582</c:v>
                </c:pt>
                <c:pt idx="21">
                  <c:v>586</c:v>
                </c:pt>
                <c:pt idx="22">
                  <c:v>588</c:v>
                </c:pt>
                <c:pt idx="23">
                  <c:v>598</c:v>
                </c:pt>
                <c:pt idx="24">
                  <c:v>599</c:v>
                </c:pt>
                <c:pt idx="25">
                  <c:v>600</c:v>
                </c:pt>
                <c:pt idx="26">
                  <c:v>602</c:v>
                </c:pt>
                <c:pt idx="27">
                  <c:v>602</c:v>
                </c:pt>
                <c:pt idx="28">
                  <c:v>604</c:v>
                </c:pt>
                <c:pt idx="29">
                  <c:v>608</c:v>
                </c:pt>
                <c:pt idx="30">
                  <c:v>616</c:v>
                </c:pt>
                <c:pt idx="31">
                  <c:v>618</c:v>
                </c:pt>
                <c:pt idx="32">
                  <c:v>619</c:v>
                </c:pt>
                <c:pt idx="33">
                  <c:v>621</c:v>
                </c:pt>
                <c:pt idx="34">
                  <c:v>626</c:v>
                </c:pt>
                <c:pt idx="35">
                  <c:v>629</c:v>
                </c:pt>
                <c:pt idx="36">
                  <c:v>630</c:v>
                </c:pt>
                <c:pt idx="37">
                  <c:v>633</c:v>
                </c:pt>
                <c:pt idx="38">
                  <c:v>634</c:v>
                </c:pt>
                <c:pt idx="39">
                  <c:v>644</c:v>
                </c:pt>
                <c:pt idx="40">
                  <c:v>645</c:v>
                </c:pt>
                <c:pt idx="41">
                  <c:v>646</c:v>
                </c:pt>
                <c:pt idx="42">
                  <c:v>654</c:v>
                </c:pt>
                <c:pt idx="43">
                  <c:v>658</c:v>
                </c:pt>
                <c:pt idx="44">
                  <c:v>659</c:v>
                </c:pt>
                <c:pt idx="45">
                  <c:v>662</c:v>
                </c:pt>
                <c:pt idx="46">
                  <c:v>664</c:v>
                </c:pt>
                <c:pt idx="47">
                  <c:v>668</c:v>
                </c:pt>
                <c:pt idx="48">
                  <c:v>673</c:v>
                </c:pt>
                <c:pt idx="49">
                  <c:v>678</c:v>
                </c:pt>
                <c:pt idx="50">
                  <c:v>685</c:v>
                </c:pt>
                <c:pt idx="51">
                  <c:v>691</c:v>
                </c:pt>
                <c:pt idx="52">
                  <c:v>702</c:v>
                </c:pt>
                <c:pt idx="53">
                  <c:v>708</c:v>
                </c:pt>
                <c:pt idx="54">
                  <c:v>713</c:v>
                </c:pt>
                <c:pt idx="55">
                  <c:v>715</c:v>
                </c:pt>
                <c:pt idx="56">
                  <c:v>716</c:v>
                </c:pt>
                <c:pt idx="57">
                  <c:v>722</c:v>
                </c:pt>
                <c:pt idx="58">
                  <c:v>728</c:v>
                </c:pt>
                <c:pt idx="59">
                  <c:v>734</c:v>
                </c:pt>
                <c:pt idx="60">
                  <c:v>738</c:v>
                </c:pt>
                <c:pt idx="61">
                  <c:v>740</c:v>
                </c:pt>
                <c:pt idx="62">
                  <c:v>750</c:v>
                </c:pt>
                <c:pt idx="63">
                  <c:v>757</c:v>
                </c:pt>
                <c:pt idx="64">
                  <c:v>770</c:v>
                </c:pt>
                <c:pt idx="65">
                  <c:v>773</c:v>
                </c:pt>
                <c:pt idx="66">
                  <c:v>776</c:v>
                </c:pt>
                <c:pt idx="67">
                  <c:v>777</c:v>
                </c:pt>
                <c:pt idx="68">
                  <c:v>778</c:v>
                </c:pt>
                <c:pt idx="69">
                  <c:v>780</c:v>
                </c:pt>
                <c:pt idx="70">
                  <c:v>784</c:v>
                </c:pt>
                <c:pt idx="71">
                  <c:v>786</c:v>
                </c:pt>
                <c:pt idx="72">
                  <c:v>793</c:v>
                </c:pt>
                <c:pt idx="73">
                  <c:v>801</c:v>
                </c:pt>
                <c:pt idx="74">
                  <c:v>808</c:v>
                </c:pt>
                <c:pt idx="75">
                  <c:v>817</c:v>
                </c:pt>
                <c:pt idx="76">
                  <c:v>836</c:v>
                </c:pt>
                <c:pt idx="77">
                  <c:v>838</c:v>
                </c:pt>
                <c:pt idx="78">
                  <c:v>840</c:v>
                </c:pt>
                <c:pt idx="79">
                  <c:v>846</c:v>
                </c:pt>
                <c:pt idx="80">
                  <c:v>853</c:v>
                </c:pt>
                <c:pt idx="81">
                  <c:v>855</c:v>
                </c:pt>
                <c:pt idx="82">
                  <c:v>856</c:v>
                </c:pt>
                <c:pt idx="83">
                  <c:v>862</c:v>
                </c:pt>
                <c:pt idx="84">
                  <c:v>873</c:v>
                </c:pt>
                <c:pt idx="85">
                  <c:v>880</c:v>
                </c:pt>
                <c:pt idx="86">
                  <c:v>881</c:v>
                </c:pt>
                <c:pt idx="87">
                  <c:v>885</c:v>
                </c:pt>
                <c:pt idx="88">
                  <c:v>886</c:v>
                </c:pt>
                <c:pt idx="89">
                  <c:v>894</c:v>
                </c:pt>
                <c:pt idx="90">
                  <c:v>897</c:v>
                </c:pt>
                <c:pt idx="91">
                  <c:v>904</c:v>
                </c:pt>
                <c:pt idx="92">
                  <c:v>909</c:v>
                </c:pt>
                <c:pt idx="93">
                  <c:v>954</c:v>
                </c:pt>
                <c:pt idx="94">
                  <c:v>974</c:v>
                </c:pt>
                <c:pt idx="95">
                  <c:v>1013</c:v>
                </c:pt>
                <c:pt idx="96">
                  <c:v>1041</c:v>
                </c:pt>
              </c:numCache>
            </c:numRef>
          </c:xVal>
          <c:yVal>
            <c:numRef>
              <c:f>'[1]Tisza, Szolnok'!$G$2:$G$98</c:f>
              <c:numCache>
                <c:ptCount val="97"/>
                <c:pt idx="0">
                  <c:v>0.9174311926605505</c:v>
                </c:pt>
                <c:pt idx="1">
                  <c:v>1.834862385321101</c:v>
                </c:pt>
                <c:pt idx="2">
                  <c:v>2.7522935779816518</c:v>
                </c:pt>
                <c:pt idx="3">
                  <c:v>3.669724770642202</c:v>
                </c:pt>
                <c:pt idx="4">
                  <c:v>4.587155963302752</c:v>
                </c:pt>
                <c:pt idx="5">
                  <c:v>5.5045871559633035</c:v>
                </c:pt>
                <c:pt idx="6">
                  <c:v>6.422018348623854</c:v>
                </c:pt>
                <c:pt idx="7">
                  <c:v>8.256880733944955</c:v>
                </c:pt>
                <c:pt idx="8">
                  <c:v>9.174311926605505</c:v>
                </c:pt>
                <c:pt idx="9">
                  <c:v>10.091743119266056</c:v>
                </c:pt>
                <c:pt idx="10">
                  <c:v>11.009174311926607</c:v>
                </c:pt>
                <c:pt idx="11">
                  <c:v>11.926605504587156</c:v>
                </c:pt>
                <c:pt idx="12">
                  <c:v>12.844036697247708</c:v>
                </c:pt>
                <c:pt idx="13">
                  <c:v>13.761467889908257</c:v>
                </c:pt>
                <c:pt idx="14">
                  <c:v>14.678899082568808</c:v>
                </c:pt>
                <c:pt idx="15">
                  <c:v>16.51376146788991</c:v>
                </c:pt>
                <c:pt idx="16">
                  <c:v>17.431192660550458</c:v>
                </c:pt>
                <c:pt idx="17">
                  <c:v>18.34862385321101</c:v>
                </c:pt>
                <c:pt idx="18">
                  <c:v>20.18348623853211</c:v>
                </c:pt>
                <c:pt idx="19">
                  <c:v>21.100917431192663</c:v>
                </c:pt>
                <c:pt idx="20">
                  <c:v>22.018348623853214</c:v>
                </c:pt>
                <c:pt idx="21">
                  <c:v>22.93577981651376</c:v>
                </c:pt>
                <c:pt idx="22">
                  <c:v>23.853211009174313</c:v>
                </c:pt>
                <c:pt idx="23">
                  <c:v>24.770642201834864</c:v>
                </c:pt>
                <c:pt idx="24">
                  <c:v>25.688073394495415</c:v>
                </c:pt>
                <c:pt idx="25">
                  <c:v>26.605504587155966</c:v>
                </c:pt>
                <c:pt idx="26">
                  <c:v>27.522935779816514</c:v>
                </c:pt>
                <c:pt idx="27">
                  <c:v>28.440366972477065</c:v>
                </c:pt>
                <c:pt idx="28">
                  <c:v>30.275229357798167</c:v>
                </c:pt>
                <c:pt idx="29">
                  <c:v>31.19266055045872</c:v>
                </c:pt>
                <c:pt idx="30">
                  <c:v>32.11009174311927</c:v>
                </c:pt>
                <c:pt idx="31">
                  <c:v>33.02752293577982</c:v>
                </c:pt>
                <c:pt idx="32">
                  <c:v>33.94495412844037</c:v>
                </c:pt>
                <c:pt idx="33">
                  <c:v>34.862385321100916</c:v>
                </c:pt>
                <c:pt idx="34">
                  <c:v>35.77981651376147</c:v>
                </c:pt>
                <c:pt idx="35">
                  <c:v>36.69724770642202</c:v>
                </c:pt>
                <c:pt idx="36">
                  <c:v>37.61467889908257</c:v>
                </c:pt>
                <c:pt idx="37">
                  <c:v>38.53211009174312</c:v>
                </c:pt>
                <c:pt idx="38">
                  <c:v>40.36697247706422</c:v>
                </c:pt>
                <c:pt idx="39">
                  <c:v>41.284403669724774</c:v>
                </c:pt>
                <c:pt idx="40">
                  <c:v>42.201834862385326</c:v>
                </c:pt>
                <c:pt idx="41">
                  <c:v>43.11926605504588</c:v>
                </c:pt>
                <c:pt idx="42">
                  <c:v>44.03669724770643</c:v>
                </c:pt>
                <c:pt idx="43">
                  <c:v>44.95412844036697</c:v>
                </c:pt>
                <c:pt idx="44">
                  <c:v>45.87155963302752</c:v>
                </c:pt>
                <c:pt idx="45">
                  <c:v>46.788990825688074</c:v>
                </c:pt>
                <c:pt idx="46">
                  <c:v>47.706422018348626</c:v>
                </c:pt>
                <c:pt idx="47">
                  <c:v>48.62385321100918</c:v>
                </c:pt>
                <c:pt idx="48">
                  <c:v>49.54128440366973</c:v>
                </c:pt>
                <c:pt idx="49">
                  <c:v>50.45871559633027</c:v>
                </c:pt>
                <c:pt idx="50">
                  <c:v>52.293577981651374</c:v>
                </c:pt>
                <c:pt idx="51">
                  <c:v>53.21100917431193</c:v>
                </c:pt>
                <c:pt idx="52">
                  <c:v>54.12844036697248</c:v>
                </c:pt>
                <c:pt idx="53">
                  <c:v>55.96330275229357</c:v>
                </c:pt>
                <c:pt idx="54">
                  <c:v>56.88073394495413</c:v>
                </c:pt>
                <c:pt idx="55">
                  <c:v>57.798165137614674</c:v>
                </c:pt>
                <c:pt idx="56">
                  <c:v>58.71559633027523</c:v>
                </c:pt>
                <c:pt idx="57">
                  <c:v>59.63302752293578</c:v>
                </c:pt>
                <c:pt idx="58">
                  <c:v>61.46788990825688</c:v>
                </c:pt>
                <c:pt idx="59">
                  <c:v>62.38532110091744</c:v>
                </c:pt>
                <c:pt idx="60">
                  <c:v>63.30275229357798</c:v>
                </c:pt>
                <c:pt idx="61">
                  <c:v>64.22018348623854</c:v>
                </c:pt>
                <c:pt idx="62">
                  <c:v>65.13761467889908</c:v>
                </c:pt>
                <c:pt idx="63">
                  <c:v>66.97247706422019</c:v>
                </c:pt>
                <c:pt idx="64">
                  <c:v>67.88990825688074</c:v>
                </c:pt>
                <c:pt idx="65">
                  <c:v>68.80733944954129</c:v>
                </c:pt>
                <c:pt idx="66">
                  <c:v>70.64220183486239</c:v>
                </c:pt>
                <c:pt idx="67">
                  <c:v>71.55963302752293</c:v>
                </c:pt>
                <c:pt idx="68">
                  <c:v>72.47706422018348</c:v>
                </c:pt>
                <c:pt idx="69">
                  <c:v>73.39449541284404</c:v>
                </c:pt>
                <c:pt idx="70">
                  <c:v>74.31192660550458</c:v>
                </c:pt>
                <c:pt idx="71">
                  <c:v>75.22935779816514</c:v>
                </c:pt>
                <c:pt idx="72">
                  <c:v>76.14678899082568</c:v>
                </c:pt>
                <c:pt idx="73">
                  <c:v>77.06422018348624</c:v>
                </c:pt>
                <c:pt idx="74">
                  <c:v>77.98165137614679</c:v>
                </c:pt>
                <c:pt idx="75">
                  <c:v>78.89908256880734</c:v>
                </c:pt>
                <c:pt idx="76">
                  <c:v>80.73394495412845</c:v>
                </c:pt>
                <c:pt idx="77">
                  <c:v>81.65137614678899</c:v>
                </c:pt>
                <c:pt idx="78">
                  <c:v>82.56880733944955</c:v>
                </c:pt>
                <c:pt idx="79">
                  <c:v>83.4862385321101</c:v>
                </c:pt>
                <c:pt idx="80">
                  <c:v>84.40366972477065</c:v>
                </c:pt>
                <c:pt idx="81">
                  <c:v>85.3211009174312</c:v>
                </c:pt>
                <c:pt idx="82">
                  <c:v>86.23853211009175</c:v>
                </c:pt>
                <c:pt idx="83">
                  <c:v>87.1559633027523</c:v>
                </c:pt>
                <c:pt idx="84">
                  <c:v>88.07339449541286</c:v>
                </c:pt>
                <c:pt idx="85">
                  <c:v>89.90825688073394</c:v>
                </c:pt>
                <c:pt idx="86">
                  <c:v>90.82568807339449</c:v>
                </c:pt>
                <c:pt idx="87">
                  <c:v>91.74311926605505</c:v>
                </c:pt>
                <c:pt idx="88">
                  <c:v>92.66055045871559</c:v>
                </c:pt>
                <c:pt idx="89">
                  <c:v>93.57798165137615</c:v>
                </c:pt>
                <c:pt idx="90">
                  <c:v>94.4954128440367</c:v>
                </c:pt>
                <c:pt idx="91">
                  <c:v>95.41284403669725</c:v>
                </c:pt>
                <c:pt idx="92">
                  <c:v>96.3302752293578</c:v>
                </c:pt>
                <c:pt idx="93">
                  <c:v>97.24770642201835</c:v>
                </c:pt>
                <c:pt idx="94">
                  <c:v>98.1651376146789</c:v>
                </c:pt>
                <c:pt idx="95">
                  <c:v>99.08256880733946</c:v>
                </c:pt>
                <c:pt idx="96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'[1]Tisza, Szolnok'!$P$23:$P$36</c:f>
              <c:numCache>
                <c:ptCount val="14"/>
                <c:pt idx="0">
                  <c:v>1041.9248405513113</c:v>
                </c:pt>
                <c:pt idx="1">
                  <c:v>1000.2092264460662</c:v>
                </c:pt>
                <c:pt idx="2">
                  <c:v>937.6358052881984</c:v>
                </c:pt>
                <c:pt idx="3">
                  <c:v>882.040491258721</c:v>
                </c:pt>
                <c:pt idx="4">
                  <c:v>814.7185906229158</c:v>
                </c:pt>
                <c:pt idx="5">
                  <c:v>766.1748374810749</c:v>
                </c:pt>
                <c:pt idx="6">
                  <c:v>724.696417806729</c:v>
                </c:pt>
                <c:pt idx="7">
                  <c:v>685.9266055045872</c:v>
                </c:pt>
                <c:pt idx="8">
                  <c:v>647.1567932024454</c:v>
                </c:pt>
                <c:pt idx="9">
                  <c:v>605.6783735280995</c:v>
                </c:pt>
                <c:pt idx="10">
                  <c:v>557.1346203862586</c:v>
                </c:pt>
                <c:pt idx="11">
                  <c:v>489.8127197504534</c:v>
                </c:pt>
                <c:pt idx="12">
                  <c:v>434.217405720976</c:v>
                </c:pt>
                <c:pt idx="13">
                  <c:v>329.92837045786314</c:v>
                </c:pt>
              </c:numCache>
            </c:numRef>
          </c:xVal>
          <c:yVal>
            <c:numRef>
              <c:f>'[1]Tisza, Szolnok'!$L$23:$L$36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8786844"/>
        <c:axId val="11972733"/>
      </c:scatterChart>
      <c:valAx>
        <c:axId val="878684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2733"/>
        <c:crosses val="autoZero"/>
        <c:crossBetween val="midCat"/>
        <c:dispUnits/>
      </c:valAx>
      <c:valAx>
        <c:axId val="119727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68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12"/>
          <c:w val="0.497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Túr, Garbolc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2475"/>
          <c:w val="0.911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Garbolc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'[1]Túr, Garbolc'!$E$2:$E$71</c:f>
              <c:numCache>
                <c:ptCount val="70"/>
                <c:pt idx="0">
                  <c:v>142</c:v>
                </c:pt>
                <c:pt idx="1">
                  <c:v>188</c:v>
                </c:pt>
                <c:pt idx="2">
                  <c:v>210</c:v>
                </c:pt>
                <c:pt idx="3">
                  <c:v>218</c:v>
                </c:pt>
                <c:pt idx="4">
                  <c:v>222</c:v>
                </c:pt>
                <c:pt idx="5">
                  <c:v>226</c:v>
                </c:pt>
                <c:pt idx="6">
                  <c:v>232</c:v>
                </c:pt>
                <c:pt idx="7">
                  <c:v>246</c:v>
                </c:pt>
                <c:pt idx="8">
                  <c:v>258</c:v>
                </c:pt>
                <c:pt idx="9">
                  <c:v>260</c:v>
                </c:pt>
                <c:pt idx="10">
                  <c:v>277</c:v>
                </c:pt>
                <c:pt idx="11">
                  <c:v>278</c:v>
                </c:pt>
                <c:pt idx="12">
                  <c:v>280</c:v>
                </c:pt>
                <c:pt idx="13">
                  <c:v>299</c:v>
                </c:pt>
                <c:pt idx="14">
                  <c:v>300</c:v>
                </c:pt>
                <c:pt idx="15">
                  <c:v>301</c:v>
                </c:pt>
                <c:pt idx="16">
                  <c:v>304</c:v>
                </c:pt>
                <c:pt idx="17">
                  <c:v>320</c:v>
                </c:pt>
                <c:pt idx="18">
                  <c:v>325</c:v>
                </c:pt>
                <c:pt idx="19">
                  <c:v>327</c:v>
                </c:pt>
                <c:pt idx="20">
                  <c:v>338</c:v>
                </c:pt>
                <c:pt idx="21">
                  <c:v>340</c:v>
                </c:pt>
                <c:pt idx="22">
                  <c:v>343</c:v>
                </c:pt>
                <c:pt idx="23">
                  <c:v>345</c:v>
                </c:pt>
                <c:pt idx="24">
                  <c:v>348</c:v>
                </c:pt>
                <c:pt idx="25">
                  <c:v>356</c:v>
                </c:pt>
                <c:pt idx="26">
                  <c:v>360</c:v>
                </c:pt>
                <c:pt idx="27">
                  <c:v>362</c:v>
                </c:pt>
                <c:pt idx="28">
                  <c:v>365</c:v>
                </c:pt>
                <c:pt idx="29">
                  <c:v>367</c:v>
                </c:pt>
                <c:pt idx="30">
                  <c:v>368</c:v>
                </c:pt>
                <c:pt idx="31">
                  <c:v>370</c:v>
                </c:pt>
                <c:pt idx="32">
                  <c:v>380</c:v>
                </c:pt>
                <c:pt idx="33">
                  <c:v>382</c:v>
                </c:pt>
                <c:pt idx="34">
                  <c:v>384</c:v>
                </c:pt>
                <c:pt idx="35">
                  <c:v>390</c:v>
                </c:pt>
                <c:pt idx="36">
                  <c:v>395</c:v>
                </c:pt>
                <c:pt idx="37">
                  <c:v>399</c:v>
                </c:pt>
                <c:pt idx="38">
                  <c:v>400</c:v>
                </c:pt>
                <c:pt idx="39">
                  <c:v>404</c:v>
                </c:pt>
                <c:pt idx="40">
                  <c:v>418</c:v>
                </c:pt>
                <c:pt idx="41">
                  <c:v>421</c:v>
                </c:pt>
                <c:pt idx="42">
                  <c:v>429</c:v>
                </c:pt>
                <c:pt idx="43">
                  <c:v>430</c:v>
                </c:pt>
                <c:pt idx="44">
                  <c:v>432</c:v>
                </c:pt>
                <c:pt idx="45">
                  <c:v>433</c:v>
                </c:pt>
                <c:pt idx="46">
                  <c:v>437</c:v>
                </c:pt>
                <c:pt idx="47">
                  <c:v>444</c:v>
                </c:pt>
                <c:pt idx="48">
                  <c:v>446</c:v>
                </c:pt>
                <c:pt idx="49">
                  <c:v>450</c:v>
                </c:pt>
                <c:pt idx="50">
                  <c:v>460</c:v>
                </c:pt>
                <c:pt idx="51">
                  <c:v>465</c:v>
                </c:pt>
                <c:pt idx="52">
                  <c:v>467</c:v>
                </c:pt>
                <c:pt idx="53">
                  <c:v>471</c:v>
                </c:pt>
                <c:pt idx="54">
                  <c:v>474</c:v>
                </c:pt>
                <c:pt idx="55">
                  <c:v>477</c:v>
                </c:pt>
                <c:pt idx="56">
                  <c:v>478</c:v>
                </c:pt>
                <c:pt idx="57">
                  <c:v>482</c:v>
                </c:pt>
                <c:pt idx="58">
                  <c:v>486</c:v>
                </c:pt>
                <c:pt idx="59">
                  <c:v>493</c:v>
                </c:pt>
                <c:pt idx="60">
                  <c:v>509</c:v>
                </c:pt>
                <c:pt idx="61">
                  <c:v>518</c:v>
                </c:pt>
                <c:pt idx="62">
                  <c:v>531</c:v>
                </c:pt>
                <c:pt idx="63">
                  <c:v>540</c:v>
                </c:pt>
                <c:pt idx="64">
                  <c:v>542</c:v>
                </c:pt>
                <c:pt idx="65">
                  <c:v>548</c:v>
                </c:pt>
                <c:pt idx="66">
                  <c:v>569</c:v>
                </c:pt>
                <c:pt idx="67">
                  <c:v>575</c:v>
                </c:pt>
                <c:pt idx="68">
                  <c:v>579</c:v>
                </c:pt>
                <c:pt idx="69">
                  <c:v>647</c:v>
                </c:pt>
              </c:numCache>
            </c:numRef>
          </c:xVal>
          <c:yVal>
            <c:numRef>
              <c:f>'[1]Túr, Garbolc'!$G$2:$G$71</c:f>
              <c:numCache>
                <c:ptCount val="70"/>
                <c:pt idx="0">
                  <c:v>1.2658227848101267</c:v>
                </c:pt>
                <c:pt idx="1">
                  <c:v>2.5316455696202533</c:v>
                </c:pt>
                <c:pt idx="2">
                  <c:v>5.063291139240507</c:v>
                </c:pt>
                <c:pt idx="3">
                  <c:v>6.329113924050633</c:v>
                </c:pt>
                <c:pt idx="4">
                  <c:v>7.59493670886076</c:v>
                </c:pt>
                <c:pt idx="5">
                  <c:v>8.860759493670885</c:v>
                </c:pt>
                <c:pt idx="6">
                  <c:v>10.126582278481013</c:v>
                </c:pt>
                <c:pt idx="7">
                  <c:v>11.39240506329114</c:v>
                </c:pt>
                <c:pt idx="8">
                  <c:v>13.924050632911392</c:v>
                </c:pt>
                <c:pt idx="9">
                  <c:v>15.18987341772152</c:v>
                </c:pt>
                <c:pt idx="10">
                  <c:v>16.455696202531644</c:v>
                </c:pt>
                <c:pt idx="11">
                  <c:v>17.72151898734177</c:v>
                </c:pt>
                <c:pt idx="12">
                  <c:v>18.9873417721519</c:v>
                </c:pt>
                <c:pt idx="13">
                  <c:v>20.253164556962027</c:v>
                </c:pt>
                <c:pt idx="14">
                  <c:v>21.518987341772153</c:v>
                </c:pt>
                <c:pt idx="15">
                  <c:v>22.78481012658228</c:v>
                </c:pt>
                <c:pt idx="16">
                  <c:v>24.050632911392405</c:v>
                </c:pt>
                <c:pt idx="17">
                  <c:v>25.31645569620253</c:v>
                </c:pt>
                <c:pt idx="18">
                  <c:v>26.582278481012654</c:v>
                </c:pt>
                <c:pt idx="19">
                  <c:v>29.11392405063291</c:v>
                </c:pt>
                <c:pt idx="20">
                  <c:v>30.37974683544304</c:v>
                </c:pt>
                <c:pt idx="21">
                  <c:v>31.645569620253166</c:v>
                </c:pt>
                <c:pt idx="22">
                  <c:v>32.91139240506329</c:v>
                </c:pt>
                <c:pt idx="23">
                  <c:v>34.177215189873415</c:v>
                </c:pt>
                <c:pt idx="24">
                  <c:v>36.708860759493675</c:v>
                </c:pt>
                <c:pt idx="25">
                  <c:v>37.9746835443038</c:v>
                </c:pt>
                <c:pt idx="26">
                  <c:v>39.24050632911392</c:v>
                </c:pt>
                <c:pt idx="27">
                  <c:v>40.50632911392405</c:v>
                </c:pt>
                <c:pt idx="28">
                  <c:v>43.037974683544306</c:v>
                </c:pt>
                <c:pt idx="29">
                  <c:v>44.303797468354425</c:v>
                </c:pt>
                <c:pt idx="30">
                  <c:v>45.56962025316456</c:v>
                </c:pt>
                <c:pt idx="31">
                  <c:v>46.835443037974684</c:v>
                </c:pt>
                <c:pt idx="32">
                  <c:v>48.10126582278481</c:v>
                </c:pt>
                <c:pt idx="33">
                  <c:v>49.36708860759494</c:v>
                </c:pt>
                <c:pt idx="34">
                  <c:v>50.63291139240506</c:v>
                </c:pt>
                <c:pt idx="35">
                  <c:v>51.89873417721519</c:v>
                </c:pt>
                <c:pt idx="36">
                  <c:v>53.16455696202531</c:v>
                </c:pt>
                <c:pt idx="37">
                  <c:v>54.43037974683544</c:v>
                </c:pt>
                <c:pt idx="38">
                  <c:v>55.69620253164557</c:v>
                </c:pt>
                <c:pt idx="39">
                  <c:v>56.9620253164557</c:v>
                </c:pt>
                <c:pt idx="40">
                  <c:v>58.22784810126582</c:v>
                </c:pt>
                <c:pt idx="41">
                  <c:v>59.49367088607595</c:v>
                </c:pt>
                <c:pt idx="42">
                  <c:v>60.75949367088608</c:v>
                </c:pt>
                <c:pt idx="43">
                  <c:v>62.0253164556962</c:v>
                </c:pt>
                <c:pt idx="44">
                  <c:v>64.55696202531645</c:v>
                </c:pt>
                <c:pt idx="45">
                  <c:v>65.82278481012658</c:v>
                </c:pt>
                <c:pt idx="46">
                  <c:v>67.08860759493672</c:v>
                </c:pt>
                <c:pt idx="47">
                  <c:v>69.62025316455697</c:v>
                </c:pt>
                <c:pt idx="48">
                  <c:v>70.88607594936708</c:v>
                </c:pt>
                <c:pt idx="49">
                  <c:v>73.41772151898735</c:v>
                </c:pt>
                <c:pt idx="50">
                  <c:v>74.68354430379746</c:v>
                </c:pt>
                <c:pt idx="51">
                  <c:v>75.9493670886076</c:v>
                </c:pt>
                <c:pt idx="52">
                  <c:v>77.21518987341773</c:v>
                </c:pt>
                <c:pt idx="53">
                  <c:v>78.48101265822784</c:v>
                </c:pt>
                <c:pt idx="54">
                  <c:v>79.74683544303798</c:v>
                </c:pt>
                <c:pt idx="55">
                  <c:v>82.27848101265823</c:v>
                </c:pt>
                <c:pt idx="56">
                  <c:v>83.54430379746836</c:v>
                </c:pt>
                <c:pt idx="57">
                  <c:v>84.81012658227847</c:v>
                </c:pt>
                <c:pt idx="58">
                  <c:v>86.07594936708861</c:v>
                </c:pt>
                <c:pt idx="59">
                  <c:v>87.34177215189874</c:v>
                </c:pt>
                <c:pt idx="60">
                  <c:v>88.60759493670885</c:v>
                </c:pt>
                <c:pt idx="61">
                  <c:v>89.87341772151899</c:v>
                </c:pt>
                <c:pt idx="62">
                  <c:v>91.13924050632912</c:v>
                </c:pt>
                <c:pt idx="63">
                  <c:v>92.40506329113924</c:v>
                </c:pt>
                <c:pt idx="64">
                  <c:v>93.67088607594937</c:v>
                </c:pt>
                <c:pt idx="65">
                  <c:v>94.9367088607595</c:v>
                </c:pt>
                <c:pt idx="66">
                  <c:v>96.20253164556962</c:v>
                </c:pt>
                <c:pt idx="67">
                  <c:v>97.46835443037975</c:v>
                </c:pt>
                <c:pt idx="68">
                  <c:v>98.73417721518987</c:v>
                </c:pt>
                <c:pt idx="6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'[1]Túr, Garbolc'!$P$23:$P$36</c:f>
              <c:numCache>
                <c:ptCount val="14"/>
                <c:pt idx="0">
                  <c:v>630.205865973561</c:v>
                </c:pt>
                <c:pt idx="1">
                  <c:v>601.7042130278668</c:v>
                </c:pt>
                <c:pt idx="2">
                  <c:v>558.9517336093256</c:v>
                </c:pt>
                <c:pt idx="3">
                  <c:v>520.9669554905778</c:v>
                </c:pt>
                <c:pt idx="4">
                  <c:v>474.9701389814097</c:v>
                </c:pt>
                <c:pt idx="5">
                  <c:v>441.80324849192664</c:v>
                </c:pt>
                <c:pt idx="6">
                  <c:v>413.4636555684843</c:v>
                </c:pt>
                <c:pt idx="7">
                  <c:v>386.9746835443038</c:v>
                </c:pt>
                <c:pt idx="8">
                  <c:v>360.4857115201233</c:v>
                </c:pt>
                <c:pt idx="9">
                  <c:v>332.14611859668094</c:v>
                </c:pt>
                <c:pt idx="10">
                  <c:v>298.97922810719786</c:v>
                </c:pt>
                <c:pt idx="11">
                  <c:v>252.9824115980298</c:v>
                </c:pt>
                <c:pt idx="12">
                  <c:v>214.99763347928194</c:v>
                </c:pt>
                <c:pt idx="13">
                  <c:v>143.74350111504663</c:v>
                </c:pt>
              </c:numCache>
            </c:numRef>
          </c:xVal>
          <c:yVal>
            <c:numRef>
              <c:f>'[1]Túr, Garbolc'!$L$23:$L$36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40645734"/>
        <c:axId val="30267287"/>
      </c:scatterChart>
      <c:valAx>
        <c:axId val="4064573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67287"/>
        <c:crosses val="autoZero"/>
        <c:crossBetween val="midCat"/>
        <c:dispUnits/>
      </c:valAx>
      <c:valAx>
        <c:axId val="3026728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457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1"/>
          <c:y val="0.912"/>
          <c:w val="0.491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Szamos, Csenger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Csenger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'[1]Szamos, Csenger'!$E$2:$E$98</c:f>
              <c:numCache>
                <c:ptCount val="97"/>
                <c:pt idx="0">
                  <c:v>156</c:v>
                </c:pt>
                <c:pt idx="1">
                  <c:v>182</c:v>
                </c:pt>
                <c:pt idx="2">
                  <c:v>204</c:v>
                </c:pt>
                <c:pt idx="3">
                  <c:v>218</c:v>
                </c:pt>
                <c:pt idx="4">
                  <c:v>252</c:v>
                </c:pt>
                <c:pt idx="5">
                  <c:v>256</c:v>
                </c:pt>
                <c:pt idx="6">
                  <c:v>270</c:v>
                </c:pt>
                <c:pt idx="7">
                  <c:v>274</c:v>
                </c:pt>
                <c:pt idx="8">
                  <c:v>275</c:v>
                </c:pt>
                <c:pt idx="9">
                  <c:v>280</c:v>
                </c:pt>
                <c:pt idx="10">
                  <c:v>289</c:v>
                </c:pt>
                <c:pt idx="11">
                  <c:v>290</c:v>
                </c:pt>
                <c:pt idx="12">
                  <c:v>296</c:v>
                </c:pt>
                <c:pt idx="13">
                  <c:v>300</c:v>
                </c:pt>
                <c:pt idx="14">
                  <c:v>313</c:v>
                </c:pt>
                <c:pt idx="15">
                  <c:v>314</c:v>
                </c:pt>
                <c:pt idx="16">
                  <c:v>320</c:v>
                </c:pt>
                <c:pt idx="17">
                  <c:v>324</c:v>
                </c:pt>
                <c:pt idx="18">
                  <c:v>326</c:v>
                </c:pt>
                <c:pt idx="19">
                  <c:v>330</c:v>
                </c:pt>
                <c:pt idx="20">
                  <c:v>331</c:v>
                </c:pt>
                <c:pt idx="21">
                  <c:v>332</c:v>
                </c:pt>
                <c:pt idx="22">
                  <c:v>334</c:v>
                </c:pt>
                <c:pt idx="23">
                  <c:v>346</c:v>
                </c:pt>
                <c:pt idx="24">
                  <c:v>347</c:v>
                </c:pt>
                <c:pt idx="25">
                  <c:v>350</c:v>
                </c:pt>
                <c:pt idx="26">
                  <c:v>354</c:v>
                </c:pt>
                <c:pt idx="27">
                  <c:v>356</c:v>
                </c:pt>
                <c:pt idx="28">
                  <c:v>362</c:v>
                </c:pt>
                <c:pt idx="29">
                  <c:v>364</c:v>
                </c:pt>
                <c:pt idx="30">
                  <c:v>368</c:v>
                </c:pt>
                <c:pt idx="31">
                  <c:v>370</c:v>
                </c:pt>
                <c:pt idx="32">
                  <c:v>380</c:v>
                </c:pt>
                <c:pt idx="33">
                  <c:v>389</c:v>
                </c:pt>
                <c:pt idx="34">
                  <c:v>390</c:v>
                </c:pt>
                <c:pt idx="35">
                  <c:v>394</c:v>
                </c:pt>
                <c:pt idx="36">
                  <c:v>400</c:v>
                </c:pt>
                <c:pt idx="37">
                  <c:v>402</c:v>
                </c:pt>
                <c:pt idx="38">
                  <c:v>404</c:v>
                </c:pt>
                <c:pt idx="39">
                  <c:v>412</c:v>
                </c:pt>
                <c:pt idx="40">
                  <c:v>414</c:v>
                </c:pt>
                <c:pt idx="41">
                  <c:v>416</c:v>
                </c:pt>
                <c:pt idx="42">
                  <c:v>418</c:v>
                </c:pt>
                <c:pt idx="43">
                  <c:v>430</c:v>
                </c:pt>
                <c:pt idx="44">
                  <c:v>432</c:v>
                </c:pt>
                <c:pt idx="45">
                  <c:v>436</c:v>
                </c:pt>
                <c:pt idx="46">
                  <c:v>437</c:v>
                </c:pt>
                <c:pt idx="47">
                  <c:v>448</c:v>
                </c:pt>
                <c:pt idx="48">
                  <c:v>450</c:v>
                </c:pt>
                <c:pt idx="49">
                  <c:v>454</c:v>
                </c:pt>
                <c:pt idx="50">
                  <c:v>457</c:v>
                </c:pt>
                <c:pt idx="51">
                  <c:v>460</c:v>
                </c:pt>
                <c:pt idx="52">
                  <c:v>476</c:v>
                </c:pt>
                <c:pt idx="53">
                  <c:v>478</c:v>
                </c:pt>
                <c:pt idx="54">
                  <c:v>480</c:v>
                </c:pt>
                <c:pt idx="55">
                  <c:v>484</c:v>
                </c:pt>
                <c:pt idx="56">
                  <c:v>488</c:v>
                </c:pt>
                <c:pt idx="57">
                  <c:v>489</c:v>
                </c:pt>
                <c:pt idx="58">
                  <c:v>504</c:v>
                </c:pt>
                <c:pt idx="59">
                  <c:v>505</c:v>
                </c:pt>
                <c:pt idx="60">
                  <c:v>518</c:v>
                </c:pt>
                <c:pt idx="61">
                  <c:v>524</c:v>
                </c:pt>
                <c:pt idx="62">
                  <c:v>530</c:v>
                </c:pt>
                <c:pt idx="63">
                  <c:v>540</c:v>
                </c:pt>
                <c:pt idx="64">
                  <c:v>544</c:v>
                </c:pt>
                <c:pt idx="65">
                  <c:v>550</c:v>
                </c:pt>
                <c:pt idx="66">
                  <c:v>554</c:v>
                </c:pt>
                <c:pt idx="67">
                  <c:v>561</c:v>
                </c:pt>
                <c:pt idx="68">
                  <c:v>564</c:v>
                </c:pt>
                <c:pt idx="69">
                  <c:v>570</c:v>
                </c:pt>
                <c:pt idx="70">
                  <c:v>574</c:v>
                </c:pt>
                <c:pt idx="71">
                  <c:v>576</c:v>
                </c:pt>
                <c:pt idx="72">
                  <c:v>582</c:v>
                </c:pt>
                <c:pt idx="73">
                  <c:v>588</c:v>
                </c:pt>
                <c:pt idx="74">
                  <c:v>590</c:v>
                </c:pt>
                <c:pt idx="75">
                  <c:v>592</c:v>
                </c:pt>
                <c:pt idx="76">
                  <c:v>592</c:v>
                </c:pt>
                <c:pt idx="77">
                  <c:v>601</c:v>
                </c:pt>
                <c:pt idx="78">
                  <c:v>610</c:v>
                </c:pt>
                <c:pt idx="79">
                  <c:v>614</c:v>
                </c:pt>
                <c:pt idx="80">
                  <c:v>622</c:v>
                </c:pt>
                <c:pt idx="81">
                  <c:v>640</c:v>
                </c:pt>
                <c:pt idx="82">
                  <c:v>644</c:v>
                </c:pt>
                <c:pt idx="83">
                  <c:v>650</c:v>
                </c:pt>
                <c:pt idx="84">
                  <c:v>657</c:v>
                </c:pt>
                <c:pt idx="85">
                  <c:v>668</c:v>
                </c:pt>
                <c:pt idx="86">
                  <c:v>680</c:v>
                </c:pt>
                <c:pt idx="87">
                  <c:v>682</c:v>
                </c:pt>
                <c:pt idx="88">
                  <c:v>686</c:v>
                </c:pt>
                <c:pt idx="89">
                  <c:v>687</c:v>
                </c:pt>
                <c:pt idx="90">
                  <c:v>690</c:v>
                </c:pt>
                <c:pt idx="91">
                  <c:v>698</c:v>
                </c:pt>
                <c:pt idx="92">
                  <c:v>736</c:v>
                </c:pt>
                <c:pt idx="93">
                  <c:v>746</c:v>
                </c:pt>
                <c:pt idx="94">
                  <c:v>822</c:v>
                </c:pt>
                <c:pt idx="95">
                  <c:v>831</c:v>
                </c:pt>
                <c:pt idx="96">
                  <c:v>902</c:v>
                </c:pt>
              </c:numCache>
            </c:numRef>
          </c:xVal>
          <c:yVal>
            <c:numRef>
              <c:f>'[1]Szamos, Csenger'!$G$2:$G$98</c:f>
              <c:numCache>
                <c:ptCount val="97"/>
                <c:pt idx="0">
                  <c:v>0.9174311926605505</c:v>
                </c:pt>
                <c:pt idx="1">
                  <c:v>1.834862385321101</c:v>
                </c:pt>
                <c:pt idx="2">
                  <c:v>2.7522935779816518</c:v>
                </c:pt>
                <c:pt idx="3">
                  <c:v>3.669724770642202</c:v>
                </c:pt>
                <c:pt idx="4">
                  <c:v>4.587155963302752</c:v>
                </c:pt>
                <c:pt idx="5">
                  <c:v>5.5045871559633035</c:v>
                </c:pt>
                <c:pt idx="6">
                  <c:v>6.422018348623854</c:v>
                </c:pt>
                <c:pt idx="7">
                  <c:v>7.339449541284404</c:v>
                </c:pt>
                <c:pt idx="8">
                  <c:v>8.256880733944955</c:v>
                </c:pt>
                <c:pt idx="9">
                  <c:v>9.174311926605505</c:v>
                </c:pt>
                <c:pt idx="10">
                  <c:v>10.091743119266056</c:v>
                </c:pt>
                <c:pt idx="11">
                  <c:v>11.009174311926607</c:v>
                </c:pt>
                <c:pt idx="12">
                  <c:v>11.926605504587156</c:v>
                </c:pt>
                <c:pt idx="13">
                  <c:v>12.844036697247708</c:v>
                </c:pt>
                <c:pt idx="14">
                  <c:v>13.761467889908257</c:v>
                </c:pt>
                <c:pt idx="15">
                  <c:v>14.678899082568808</c:v>
                </c:pt>
                <c:pt idx="16">
                  <c:v>15.59633027522936</c:v>
                </c:pt>
                <c:pt idx="17">
                  <c:v>16.51376146788991</c:v>
                </c:pt>
                <c:pt idx="18">
                  <c:v>17.431192660550458</c:v>
                </c:pt>
                <c:pt idx="19">
                  <c:v>18.34862385321101</c:v>
                </c:pt>
                <c:pt idx="20">
                  <c:v>19.26605504587156</c:v>
                </c:pt>
                <c:pt idx="21">
                  <c:v>20.18348623853211</c:v>
                </c:pt>
                <c:pt idx="22">
                  <c:v>22.018348623853214</c:v>
                </c:pt>
                <c:pt idx="23">
                  <c:v>22.93577981651376</c:v>
                </c:pt>
                <c:pt idx="24">
                  <c:v>23.853211009174313</c:v>
                </c:pt>
                <c:pt idx="25">
                  <c:v>25.688073394495415</c:v>
                </c:pt>
                <c:pt idx="26">
                  <c:v>27.522935779816514</c:v>
                </c:pt>
                <c:pt idx="27">
                  <c:v>29.357798165137616</c:v>
                </c:pt>
                <c:pt idx="28">
                  <c:v>30.275229357798167</c:v>
                </c:pt>
                <c:pt idx="29">
                  <c:v>32.11009174311927</c:v>
                </c:pt>
                <c:pt idx="30">
                  <c:v>33.02752293577982</c:v>
                </c:pt>
                <c:pt idx="31">
                  <c:v>33.94495412844037</c:v>
                </c:pt>
                <c:pt idx="32">
                  <c:v>34.862385321100916</c:v>
                </c:pt>
                <c:pt idx="33">
                  <c:v>35.77981651376147</c:v>
                </c:pt>
                <c:pt idx="34">
                  <c:v>36.69724770642202</c:v>
                </c:pt>
                <c:pt idx="35">
                  <c:v>37.61467889908257</c:v>
                </c:pt>
                <c:pt idx="36">
                  <c:v>38.53211009174312</c:v>
                </c:pt>
                <c:pt idx="37">
                  <c:v>39.44954128440367</c:v>
                </c:pt>
                <c:pt idx="38">
                  <c:v>41.284403669724774</c:v>
                </c:pt>
                <c:pt idx="39">
                  <c:v>42.201834862385326</c:v>
                </c:pt>
                <c:pt idx="40">
                  <c:v>43.11926605504588</c:v>
                </c:pt>
                <c:pt idx="41">
                  <c:v>44.03669724770643</c:v>
                </c:pt>
                <c:pt idx="42">
                  <c:v>44.95412844036697</c:v>
                </c:pt>
                <c:pt idx="43">
                  <c:v>45.87155963302752</c:v>
                </c:pt>
                <c:pt idx="44">
                  <c:v>46.788990825688074</c:v>
                </c:pt>
                <c:pt idx="45">
                  <c:v>48.62385321100918</c:v>
                </c:pt>
                <c:pt idx="46">
                  <c:v>49.54128440366973</c:v>
                </c:pt>
                <c:pt idx="47">
                  <c:v>50.45871559633027</c:v>
                </c:pt>
                <c:pt idx="48">
                  <c:v>51.37614678899083</c:v>
                </c:pt>
                <c:pt idx="49">
                  <c:v>52.293577981651374</c:v>
                </c:pt>
                <c:pt idx="50">
                  <c:v>53.21100917431193</c:v>
                </c:pt>
                <c:pt idx="51">
                  <c:v>54.12844036697248</c:v>
                </c:pt>
                <c:pt idx="52">
                  <c:v>55.04587155963303</c:v>
                </c:pt>
                <c:pt idx="53">
                  <c:v>55.96330275229357</c:v>
                </c:pt>
                <c:pt idx="54">
                  <c:v>56.88073394495413</c:v>
                </c:pt>
                <c:pt idx="55">
                  <c:v>58.71559633027523</c:v>
                </c:pt>
                <c:pt idx="56">
                  <c:v>59.63302752293578</c:v>
                </c:pt>
                <c:pt idx="57">
                  <c:v>60.550458715596335</c:v>
                </c:pt>
                <c:pt idx="58">
                  <c:v>61.46788990825688</c:v>
                </c:pt>
                <c:pt idx="59">
                  <c:v>62.38532110091744</c:v>
                </c:pt>
                <c:pt idx="60">
                  <c:v>64.22018348623854</c:v>
                </c:pt>
                <c:pt idx="61">
                  <c:v>65.13761467889908</c:v>
                </c:pt>
                <c:pt idx="62">
                  <c:v>67.88990825688074</c:v>
                </c:pt>
                <c:pt idx="63">
                  <c:v>68.80733944954129</c:v>
                </c:pt>
                <c:pt idx="64">
                  <c:v>69.72477064220183</c:v>
                </c:pt>
                <c:pt idx="65">
                  <c:v>71.55963302752293</c:v>
                </c:pt>
                <c:pt idx="66">
                  <c:v>72.47706422018348</c:v>
                </c:pt>
                <c:pt idx="67">
                  <c:v>73.39449541284404</c:v>
                </c:pt>
                <c:pt idx="68">
                  <c:v>74.31192660550458</c:v>
                </c:pt>
                <c:pt idx="69">
                  <c:v>75.22935779816514</c:v>
                </c:pt>
                <c:pt idx="70">
                  <c:v>76.14678899082568</c:v>
                </c:pt>
                <c:pt idx="71">
                  <c:v>77.06422018348624</c:v>
                </c:pt>
                <c:pt idx="72">
                  <c:v>77.98165137614679</c:v>
                </c:pt>
                <c:pt idx="73">
                  <c:v>78.89908256880734</c:v>
                </c:pt>
                <c:pt idx="74">
                  <c:v>79.81651376146789</c:v>
                </c:pt>
                <c:pt idx="75">
                  <c:v>80.73394495412845</c:v>
                </c:pt>
                <c:pt idx="76">
                  <c:v>81.65137614678899</c:v>
                </c:pt>
                <c:pt idx="77">
                  <c:v>82.56880733944955</c:v>
                </c:pt>
                <c:pt idx="78">
                  <c:v>83.4862385321101</c:v>
                </c:pt>
                <c:pt idx="79">
                  <c:v>84.40366972477065</c:v>
                </c:pt>
                <c:pt idx="80">
                  <c:v>85.3211009174312</c:v>
                </c:pt>
                <c:pt idx="81">
                  <c:v>86.23853211009175</c:v>
                </c:pt>
                <c:pt idx="82">
                  <c:v>87.1559633027523</c:v>
                </c:pt>
                <c:pt idx="83">
                  <c:v>88.07339449541286</c:v>
                </c:pt>
                <c:pt idx="84">
                  <c:v>88.9908256880734</c:v>
                </c:pt>
                <c:pt idx="85">
                  <c:v>89.90825688073394</c:v>
                </c:pt>
                <c:pt idx="86">
                  <c:v>90.82568807339449</c:v>
                </c:pt>
                <c:pt idx="87">
                  <c:v>91.74311926605505</c:v>
                </c:pt>
                <c:pt idx="88">
                  <c:v>92.66055045871559</c:v>
                </c:pt>
                <c:pt idx="89">
                  <c:v>93.57798165137615</c:v>
                </c:pt>
                <c:pt idx="90">
                  <c:v>94.4954128440367</c:v>
                </c:pt>
                <c:pt idx="91">
                  <c:v>95.41284403669725</c:v>
                </c:pt>
                <c:pt idx="92">
                  <c:v>96.3302752293578</c:v>
                </c:pt>
                <c:pt idx="93">
                  <c:v>97.24770642201835</c:v>
                </c:pt>
                <c:pt idx="94">
                  <c:v>98.1651376146789</c:v>
                </c:pt>
                <c:pt idx="95">
                  <c:v>99.08256880733946</c:v>
                </c:pt>
                <c:pt idx="96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'[1]Szamos, Csenger'!$P$23:$P$36</c:f>
              <c:numCache>
                <c:ptCount val="14"/>
                <c:pt idx="0">
                  <c:v>812.1358223591307</c:v>
                </c:pt>
                <c:pt idx="1">
                  <c:v>771.4156977552032</c:v>
                </c:pt>
                <c:pt idx="2">
                  <c:v>710.335510849312</c:v>
                </c:pt>
                <c:pt idx="3">
                  <c:v>656.066907516198</c:v>
                </c:pt>
                <c:pt idx="4">
                  <c:v>590.351557490498</c:v>
                </c:pt>
                <c:pt idx="5">
                  <c:v>542.9662386098748</c:v>
                </c:pt>
                <c:pt idx="6">
                  <c:v>502.47764809668865</c:v>
                </c:pt>
                <c:pt idx="7">
                  <c:v>464.6330275229358</c:v>
                </c:pt>
                <c:pt idx="8">
                  <c:v>426.7884069491829</c:v>
                </c:pt>
                <c:pt idx="9">
                  <c:v>386.2998164359968</c:v>
                </c:pt>
                <c:pt idx="10">
                  <c:v>338.9144975553736</c:v>
                </c:pt>
                <c:pt idx="11">
                  <c:v>273.1991475296736</c:v>
                </c:pt>
                <c:pt idx="12">
                  <c:v>218.93054419655965</c:v>
                </c:pt>
                <c:pt idx="13">
                  <c:v>117.1302326867409</c:v>
                </c:pt>
              </c:numCache>
            </c:numRef>
          </c:xVal>
          <c:yVal>
            <c:numRef>
              <c:f>'[1]Szamos, Csenger'!$L$23:$L$36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3970128"/>
        <c:axId val="35731153"/>
      </c:scatterChart>
      <c:valAx>
        <c:axId val="397012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1153"/>
        <c:crosses val="autoZero"/>
        <c:crossBetween val="midCat"/>
        <c:dispUnits/>
      </c:valAx>
      <c:valAx>
        <c:axId val="357311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0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5"/>
          <c:y val="0.912"/>
          <c:w val="0.502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Fekete-Körös,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25"/>
          <c:w val="0.905"/>
          <c:h val="0.66475"/>
        </c:manualLayout>
      </c:layout>
      <c:scatterChart>
        <c:scatterStyle val="smoothMarker"/>
        <c:varyColors val="0"/>
        <c:ser>
          <c:idx val="0"/>
          <c:order val="0"/>
          <c:tx>
            <c:v>Ant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'[1]Fekete-Körös, Ant'!$E$2:$E$46</c:f>
              <c:numCache>
                <c:ptCount val="45"/>
                <c:pt idx="0">
                  <c:v>390</c:v>
                </c:pt>
                <c:pt idx="1">
                  <c:v>425</c:v>
                </c:pt>
                <c:pt idx="2">
                  <c:v>462</c:v>
                </c:pt>
                <c:pt idx="3">
                  <c:v>480</c:v>
                </c:pt>
                <c:pt idx="4">
                  <c:v>481</c:v>
                </c:pt>
                <c:pt idx="5">
                  <c:v>482</c:v>
                </c:pt>
                <c:pt idx="6">
                  <c:v>500</c:v>
                </c:pt>
                <c:pt idx="7">
                  <c:v>509</c:v>
                </c:pt>
                <c:pt idx="8">
                  <c:v>518</c:v>
                </c:pt>
                <c:pt idx="9">
                  <c:v>561</c:v>
                </c:pt>
                <c:pt idx="10">
                  <c:v>569</c:v>
                </c:pt>
                <c:pt idx="11">
                  <c:v>588</c:v>
                </c:pt>
                <c:pt idx="12">
                  <c:v>598</c:v>
                </c:pt>
                <c:pt idx="13">
                  <c:v>612</c:v>
                </c:pt>
                <c:pt idx="14">
                  <c:v>621</c:v>
                </c:pt>
                <c:pt idx="15">
                  <c:v>644</c:v>
                </c:pt>
                <c:pt idx="16">
                  <c:v>654</c:v>
                </c:pt>
                <c:pt idx="17">
                  <c:v>657</c:v>
                </c:pt>
                <c:pt idx="18">
                  <c:v>658</c:v>
                </c:pt>
                <c:pt idx="19">
                  <c:v>673</c:v>
                </c:pt>
                <c:pt idx="20">
                  <c:v>694</c:v>
                </c:pt>
                <c:pt idx="21">
                  <c:v>696</c:v>
                </c:pt>
                <c:pt idx="22">
                  <c:v>714</c:v>
                </c:pt>
                <c:pt idx="23">
                  <c:v>716</c:v>
                </c:pt>
                <c:pt idx="24">
                  <c:v>721</c:v>
                </c:pt>
                <c:pt idx="25">
                  <c:v>728</c:v>
                </c:pt>
                <c:pt idx="26">
                  <c:v>762</c:v>
                </c:pt>
                <c:pt idx="27">
                  <c:v>771</c:v>
                </c:pt>
                <c:pt idx="28">
                  <c:v>792</c:v>
                </c:pt>
                <c:pt idx="29">
                  <c:v>801</c:v>
                </c:pt>
                <c:pt idx="30">
                  <c:v>815</c:v>
                </c:pt>
                <c:pt idx="31">
                  <c:v>828</c:v>
                </c:pt>
                <c:pt idx="32">
                  <c:v>843</c:v>
                </c:pt>
                <c:pt idx="33">
                  <c:v>844</c:v>
                </c:pt>
                <c:pt idx="34">
                  <c:v>849</c:v>
                </c:pt>
                <c:pt idx="35">
                  <c:v>859</c:v>
                </c:pt>
                <c:pt idx="36">
                  <c:v>894</c:v>
                </c:pt>
                <c:pt idx="37">
                  <c:v>896</c:v>
                </c:pt>
                <c:pt idx="38">
                  <c:v>901</c:v>
                </c:pt>
                <c:pt idx="39">
                  <c:v>904</c:v>
                </c:pt>
                <c:pt idx="40">
                  <c:v>917</c:v>
                </c:pt>
                <c:pt idx="41">
                  <c:v>944</c:v>
                </c:pt>
                <c:pt idx="42">
                  <c:v>946</c:v>
                </c:pt>
                <c:pt idx="43">
                  <c:v>976</c:v>
                </c:pt>
                <c:pt idx="44">
                  <c:v>1000</c:v>
                </c:pt>
              </c:numCache>
            </c:numRef>
          </c:xVal>
          <c:yVal>
            <c:numRef>
              <c:f>'[1]Fekete-Körös, Ant'!$G$2:$G$46</c:f>
              <c:numCache>
                <c:ptCount val="45"/>
                <c:pt idx="0">
                  <c:v>2.083333333333333</c:v>
                </c:pt>
                <c:pt idx="1">
                  <c:v>4.166666666666666</c:v>
                </c:pt>
                <c:pt idx="2">
                  <c:v>6.25</c:v>
                </c:pt>
                <c:pt idx="3">
                  <c:v>8.333333333333332</c:v>
                </c:pt>
                <c:pt idx="4">
                  <c:v>10.416666666666668</c:v>
                </c:pt>
                <c:pt idx="5">
                  <c:v>12.5</c:v>
                </c:pt>
                <c:pt idx="6">
                  <c:v>14.583333333333334</c:v>
                </c:pt>
                <c:pt idx="7">
                  <c:v>16.666666666666664</c:v>
                </c:pt>
                <c:pt idx="8">
                  <c:v>18.75</c:v>
                </c:pt>
                <c:pt idx="9">
                  <c:v>20.833333333333336</c:v>
                </c:pt>
                <c:pt idx="10">
                  <c:v>22.916666666666664</c:v>
                </c:pt>
                <c:pt idx="11">
                  <c:v>25</c:v>
                </c:pt>
                <c:pt idx="12">
                  <c:v>27.083333333333332</c:v>
                </c:pt>
                <c:pt idx="13">
                  <c:v>29.166666666666668</c:v>
                </c:pt>
                <c:pt idx="14">
                  <c:v>31.25</c:v>
                </c:pt>
                <c:pt idx="15">
                  <c:v>33.33333333333333</c:v>
                </c:pt>
                <c:pt idx="16">
                  <c:v>37.5</c:v>
                </c:pt>
                <c:pt idx="17">
                  <c:v>39.58333333333333</c:v>
                </c:pt>
                <c:pt idx="18">
                  <c:v>41.66666666666667</c:v>
                </c:pt>
                <c:pt idx="19">
                  <c:v>43.75</c:v>
                </c:pt>
                <c:pt idx="20">
                  <c:v>45.83333333333333</c:v>
                </c:pt>
                <c:pt idx="21">
                  <c:v>47.91666666666667</c:v>
                </c:pt>
                <c:pt idx="22">
                  <c:v>52.083333333333336</c:v>
                </c:pt>
                <c:pt idx="23">
                  <c:v>54.166666666666664</c:v>
                </c:pt>
                <c:pt idx="24">
                  <c:v>56.25</c:v>
                </c:pt>
                <c:pt idx="25">
                  <c:v>58.333333333333336</c:v>
                </c:pt>
                <c:pt idx="26">
                  <c:v>60.416666666666664</c:v>
                </c:pt>
                <c:pt idx="27">
                  <c:v>62.5</c:v>
                </c:pt>
                <c:pt idx="28">
                  <c:v>64.58333333333334</c:v>
                </c:pt>
                <c:pt idx="29">
                  <c:v>66.66666666666666</c:v>
                </c:pt>
                <c:pt idx="30">
                  <c:v>68.75</c:v>
                </c:pt>
                <c:pt idx="31">
                  <c:v>70.83333333333334</c:v>
                </c:pt>
                <c:pt idx="32">
                  <c:v>72.91666666666666</c:v>
                </c:pt>
                <c:pt idx="33">
                  <c:v>75</c:v>
                </c:pt>
                <c:pt idx="34">
                  <c:v>77.08333333333334</c:v>
                </c:pt>
                <c:pt idx="35">
                  <c:v>79.16666666666666</c:v>
                </c:pt>
                <c:pt idx="36">
                  <c:v>81.25</c:v>
                </c:pt>
                <c:pt idx="37">
                  <c:v>83.33333333333334</c:v>
                </c:pt>
                <c:pt idx="38">
                  <c:v>87.5</c:v>
                </c:pt>
                <c:pt idx="39">
                  <c:v>89.58333333333334</c:v>
                </c:pt>
                <c:pt idx="40">
                  <c:v>91.66666666666666</c:v>
                </c:pt>
                <c:pt idx="41">
                  <c:v>93.75</c:v>
                </c:pt>
                <c:pt idx="42">
                  <c:v>95.83333333333334</c:v>
                </c:pt>
                <c:pt idx="43">
                  <c:v>97.91666666666666</c:v>
                </c:pt>
                <c:pt idx="44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'[1]Fekete-Körös, Ant'!$P$22:$P$35</c:f>
              <c:numCache>
                <c:ptCount val="14"/>
                <c:pt idx="0">
                  <c:v>1089.5647458471537</c:v>
                </c:pt>
                <c:pt idx="1">
                  <c:v>1045.2878064135916</c:v>
                </c:pt>
                <c:pt idx="2">
                  <c:v>978.8723972632482</c:v>
                </c:pt>
                <c:pt idx="3">
                  <c:v>919.863548781175</c:v>
                </c:pt>
                <c:pt idx="4">
                  <c:v>848.4081050357347</c:v>
                </c:pt>
                <c:pt idx="5">
                  <c:v>796.8837810184398</c:v>
                </c:pt>
                <c:pt idx="6">
                  <c:v>752.8585996777684</c:v>
                </c:pt>
                <c:pt idx="7">
                  <c:v>711.7083333333334</c:v>
                </c:pt>
                <c:pt idx="8">
                  <c:v>670.5580669888983</c:v>
                </c:pt>
                <c:pt idx="9">
                  <c:v>626.532885648227</c:v>
                </c:pt>
                <c:pt idx="10">
                  <c:v>575.008561630932</c:v>
                </c:pt>
                <c:pt idx="11">
                  <c:v>503.5531178854917</c:v>
                </c:pt>
                <c:pt idx="12">
                  <c:v>444.5442694034185</c:v>
                </c:pt>
                <c:pt idx="13">
                  <c:v>333.851920819513</c:v>
                </c:pt>
              </c:numCache>
            </c:numRef>
          </c:xVal>
          <c:yVal>
            <c:numRef>
              <c:f>'[1]Fekete-Körös, Ant'!$L$22:$L$35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20983494"/>
        <c:axId val="54633719"/>
      </c:scatterChart>
      <c:valAx>
        <c:axId val="2098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3719"/>
        <c:crosses val="autoZero"/>
        <c:crossBetween val="midCat"/>
        <c:dispUnits/>
      </c:valAx>
      <c:valAx>
        <c:axId val="5463371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34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225"/>
          <c:y val="0.90675"/>
          <c:w val="0.468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Maros, Makó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Makó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'[1]Maros, Makó'!$E$2:$E$93</c:f>
              <c:numCache>
                <c:ptCount val="92"/>
                <c:pt idx="0">
                  <c:v>96</c:v>
                </c:pt>
                <c:pt idx="1">
                  <c:v>104</c:v>
                </c:pt>
                <c:pt idx="2">
                  <c:v>142</c:v>
                </c:pt>
                <c:pt idx="3">
                  <c:v>154</c:v>
                </c:pt>
                <c:pt idx="4">
                  <c:v>168</c:v>
                </c:pt>
                <c:pt idx="5">
                  <c:v>183</c:v>
                </c:pt>
                <c:pt idx="6">
                  <c:v>186</c:v>
                </c:pt>
                <c:pt idx="7">
                  <c:v>196</c:v>
                </c:pt>
                <c:pt idx="8">
                  <c:v>208</c:v>
                </c:pt>
                <c:pt idx="9">
                  <c:v>212</c:v>
                </c:pt>
                <c:pt idx="10">
                  <c:v>225</c:v>
                </c:pt>
                <c:pt idx="11">
                  <c:v>226</c:v>
                </c:pt>
                <c:pt idx="12">
                  <c:v>232</c:v>
                </c:pt>
                <c:pt idx="13">
                  <c:v>233</c:v>
                </c:pt>
                <c:pt idx="14">
                  <c:v>234</c:v>
                </c:pt>
                <c:pt idx="15">
                  <c:v>235</c:v>
                </c:pt>
                <c:pt idx="16">
                  <c:v>245</c:v>
                </c:pt>
                <c:pt idx="17">
                  <c:v>250</c:v>
                </c:pt>
                <c:pt idx="18">
                  <c:v>260</c:v>
                </c:pt>
                <c:pt idx="19">
                  <c:v>264</c:v>
                </c:pt>
                <c:pt idx="20">
                  <c:v>265</c:v>
                </c:pt>
                <c:pt idx="21">
                  <c:v>270</c:v>
                </c:pt>
                <c:pt idx="22">
                  <c:v>272</c:v>
                </c:pt>
                <c:pt idx="23">
                  <c:v>274</c:v>
                </c:pt>
                <c:pt idx="24">
                  <c:v>278</c:v>
                </c:pt>
                <c:pt idx="25">
                  <c:v>286</c:v>
                </c:pt>
                <c:pt idx="26">
                  <c:v>288</c:v>
                </c:pt>
                <c:pt idx="27">
                  <c:v>292</c:v>
                </c:pt>
                <c:pt idx="28">
                  <c:v>293</c:v>
                </c:pt>
                <c:pt idx="29">
                  <c:v>295</c:v>
                </c:pt>
                <c:pt idx="30">
                  <c:v>297</c:v>
                </c:pt>
                <c:pt idx="31">
                  <c:v>299</c:v>
                </c:pt>
                <c:pt idx="32">
                  <c:v>302</c:v>
                </c:pt>
                <c:pt idx="33">
                  <c:v>303</c:v>
                </c:pt>
                <c:pt idx="34">
                  <c:v>310</c:v>
                </c:pt>
                <c:pt idx="35">
                  <c:v>312</c:v>
                </c:pt>
                <c:pt idx="36">
                  <c:v>314</c:v>
                </c:pt>
                <c:pt idx="37">
                  <c:v>321</c:v>
                </c:pt>
                <c:pt idx="38">
                  <c:v>322</c:v>
                </c:pt>
                <c:pt idx="39">
                  <c:v>327</c:v>
                </c:pt>
                <c:pt idx="40">
                  <c:v>328</c:v>
                </c:pt>
                <c:pt idx="41">
                  <c:v>330</c:v>
                </c:pt>
                <c:pt idx="42">
                  <c:v>335</c:v>
                </c:pt>
                <c:pt idx="43">
                  <c:v>336</c:v>
                </c:pt>
                <c:pt idx="44">
                  <c:v>342</c:v>
                </c:pt>
                <c:pt idx="45">
                  <c:v>346</c:v>
                </c:pt>
                <c:pt idx="46">
                  <c:v>348</c:v>
                </c:pt>
                <c:pt idx="47">
                  <c:v>352</c:v>
                </c:pt>
                <c:pt idx="48">
                  <c:v>353</c:v>
                </c:pt>
                <c:pt idx="49">
                  <c:v>356</c:v>
                </c:pt>
                <c:pt idx="50">
                  <c:v>358</c:v>
                </c:pt>
                <c:pt idx="51">
                  <c:v>360</c:v>
                </c:pt>
                <c:pt idx="52">
                  <c:v>365</c:v>
                </c:pt>
                <c:pt idx="53">
                  <c:v>367</c:v>
                </c:pt>
                <c:pt idx="54">
                  <c:v>368</c:v>
                </c:pt>
                <c:pt idx="55">
                  <c:v>369</c:v>
                </c:pt>
                <c:pt idx="56">
                  <c:v>372</c:v>
                </c:pt>
                <c:pt idx="57">
                  <c:v>374</c:v>
                </c:pt>
                <c:pt idx="58">
                  <c:v>376</c:v>
                </c:pt>
                <c:pt idx="59">
                  <c:v>383</c:v>
                </c:pt>
                <c:pt idx="60">
                  <c:v>384</c:v>
                </c:pt>
                <c:pt idx="61">
                  <c:v>387</c:v>
                </c:pt>
                <c:pt idx="62">
                  <c:v>388</c:v>
                </c:pt>
                <c:pt idx="63">
                  <c:v>390</c:v>
                </c:pt>
                <c:pt idx="64">
                  <c:v>392</c:v>
                </c:pt>
                <c:pt idx="65">
                  <c:v>396</c:v>
                </c:pt>
                <c:pt idx="66">
                  <c:v>403</c:v>
                </c:pt>
                <c:pt idx="67">
                  <c:v>410</c:v>
                </c:pt>
                <c:pt idx="68">
                  <c:v>413</c:v>
                </c:pt>
                <c:pt idx="69">
                  <c:v>414</c:v>
                </c:pt>
                <c:pt idx="70">
                  <c:v>416</c:v>
                </c:pt>
                <c:pt idx="71">
                  <c:v>425</c:v>
                </c:pt>
                <c:pt idx="72">
                  <c:v>428</c:v>
                </c:pt>
                <c:pt idx="73">
                  <c:v>430</c:v>
                </c:pt>
                <c:pt idx="74">
                  <c:v>436</c:v>
                </c:pt>
                <c:pt idx="75">
                  <c:v>440</c:v>
                </c:pt>
                <c:pt idx="76">
                  <c:v>448</c:v>
                </c:pt>
                <c:pt idx="77">
                  <c:v>450</c:v>
                </c:pt>
                <c:pt idx="78">
                  <c:v>456</c:v>
                </c:pt>
                <c:pt idx="79">
                  <c:v>460</c:v>
                </c:pt>
                <c:pt idx="80">
                  <c:v>470</c:v>
                </c:pt>
                <c:pt idx="81">
                  <c:v>477</c:v>
                </c:pt>
                <c:pt idx="82">
                  <c:v>483</c:v>
                </c:pt>
                <c:pt idx="83">
                  <c:v>500</c:v>
                </c:pt>
                <c:pt idx="84">
                  <c:v>503</c:v>
                </c:pt>
                <c:pt idx="85">
                  <c:v>506</c:v>
                </c:pt>
                <c:pt idx="86">
                  <c:v>520</c:v>
                </c:pt>
                <c:pt idx="87">
                  <c:v>533</c:v>
                </c:pt>
                <c:pt idx="88">
                  <c:v>538</c:v>
                </c:pt>
                <c:pt idx="89">
                  <c:v>586</c:v>
                </c:pt>
                <c:pt idx="90">
                  <c:v>624</c:v>
                </c:pt>
                <c:pt idx="91">
                  <c:v>626</c:v>
                </c:pt>
              </c:numCache>
            </c:numRef>
          </c:xVal>
          <c:yVal>
            <c:numRef>
              <c:f>'[1]Maros, Makó'!$G$2:$G$93</c:f>
              <c:numCache>
                <c:ptCount val="92"/>
                <c:pt idx="0">
                  <c:v>0.9090909090909091</c:v>
                </c:pt>
                <c:pt idx="1">
                  <c:v>1.8181818181818181</c:v>
                </c:pt>
                <c:pt idx="2">
                  <c:v>2.727272727272727</c:v>
                </c:pt>
                <c:pt idx="3">
                  <c:v>3.6363636363636362</c:v>
                </c:pt>
                <c:pt idx="4">
                  <c:v>4.545454545454546</c:v>
                </c:pt>
                <c:pt idx="5">
                  <c:v>5.454545454545454</c:v>
                </c:pt>
                <c:pt idx="6">
                  <c:v>6.363636363636363</c:v>
                </c:pt>
                <c:pt idx="7">
                  <c:v>7.2727272727272725</c:v>
                </c:pt>
                <c:pt idx="8">
                  <c:v>8.181818181818182</c:v>
                </c:pt>
                <c:pt idx="9">
                  <c:v>9.090909090909092</c:v>
                </c:pt>
                <c:pt idx="10">
                  <c:v>10</c:v>
                </c:pt>
                <c:pt idx="11">
                  <c:v>10.909090909090908</c:v>
                </c:pt>
                <c:pt idx="12">
                  <c:v>11.818181818181818</c:v>
                </c:pt>
                <c:pt idx="13">
                  <c:v>12.727272727272727</c:v>
                </c:pt>
                <c:pt idx="14">
                  <c:v>13.636363636363635</c:v>
                </c:pt>
                <c:pt idx="15">
                  <c:v>14.545454545454545</c:v>
                </c:pt>
                <c:pt idx="16">
                  <c:v>15.454545454545453</c:v>
                </c:pt>
                <c:pt idx="17">
                  <c:v>17.272727272727273</c:v>
                </c:pt>
                <c:pt idx="18">
                  <c:v>20</c:v>
                </c:pt>
                <c:pt idx="19">
                  <c:v>21.818181818181817</c:v>
                </c:pt>
                <c:pt idx="20">
                  <c:v>22.727272727272727</c:v>
                </c:pt>
                <c:pt idx="21">
                  <c:v>23.636363636363637</c:v>
                </c:pt>
                <c:pt idx="22">
                  <c:v>24.545454545454547</c:v>
                </c:pt>
                <c:pt idx="23">
                  <c:v>25.454545454545453</c:v>
                </c:pt>
                <c:pt idx="24">
                  <c:v>26.36363636363636</c:v>
                </c:pt>
                <c:pt idx="25">
                  <c:v>27.27272727272727</c:v>
                </c:pt>
                <c:pt idx="26">
                  <c:v>28.18181818181818</c:v>
                </c:pt>
                <c:pt idx="27">
                  <c:v>29.09090909090909</c:v>
                </c:pt>
                <c:pt idx="28">
                  <c:v>30</c:v>
                </c:pt>
                <c:pt idx="29">
                  <c:v>30.909090909090907</c:v>
                </c:pt>
                <c:pt idx="30">
                  <c:v>31.818181818181817</c:v>
                </c:pt>
                <c:pt idx="31">
                  <c:v>32.72727272727273</c:v>
                </c:pt>
                <c:pt idx="32">
                  <c:v>33.63636363636363</c:v>
                </c:pt>
                <c:pt idx="33">
                  <c:v>34.54545454545455</c:v>
                </c:pt>
                <c:pt idx="34">
                  <c:v>36.36363636363637</c:v>
                </c:pt>
                <c:pt idx="35">
                  <c:v>37.27272727272727</c:v>
                </c:pt>
                <c:pt idx="36">
                  <c:v>38.18181818181819</c:v>
                </c:pt>
                <c:pt idx="37">
                  <c:v>39.09090909090909</c:v>
                </c:pt>
                <c:pt idx="38">
                  <c:v>40</c:v>
                </c:pt>
                <c:pt idx="39">
                  <c:v>40.909090909090914</c:v>
                </c:pt>
                <c:pt idx="40">
                  <c:v>41.81818181818181</c:v>
                </c:pt>
                <c:pt idx="41">
                  <c:v>42.72727272727273</c:v>
                </c:pt>
                <c:pt idx="42">
                  <c:v>43.63636363636363</c:v>
                </c:pt>
                <c:pt idx="43">
                  <c:v>44.54545454545455</c:v>
                </c:pt>
                <c:pt idx="44">
                  <c:v>47.27272727272727</c:v>
                </c:pt>
                <c:pt idx="45">
                  <c:v>48.18181818181818</c:v>
                </c:pt>
                <c:pt idx="46">
                  <c:v>49.09090909090909</c:v>
                </c:pt>
                <c:pt idx="47">
                  <c:v>50</c:v>
                </c:pt>
                <c:pt idx="48">
                  <c:v>51.81818181818182</c:v>
                </c:pt>
                <c:pt idx="49">
                  <c:v>52.72727272727272</c:v>
                </c:pt>
                <c:pt idx="50">
                  <c:v>53.63636363636364</c:v>
                </c:pt>
                <c:pt idx="51">
                  <c:v>54.54545454545454</c:v>
                </c:pt>
                <c:pt idx="52">
                  <c:v>56.36363636363636</c:v>
                </c:pt>
                <c:pt idx="53">
                  <c:v>58.18181818181818</c:v>
                </c:pt>
                <c:pt idx="54">
                  <c:v>60</c:v>
                </c:pt>
                <c:pt idx="55">
                  <c:v>60.909090909090914</c:v>
                </c:pt>
                <c:pt idx="56">
                  <c:v>61.81818181818181</c:v>
                </c:pt>
                <c:pt idx="57">
                  <c:v>63.63636363636363</c:v>
                </c:pt>
                <c:pt idx="58">
                  <c:v>64.54545454545455</c:v>
                </c:pt>
                <c:pt idx="59">
                  <c:v>65.45454545454545</c:v>
                </c:pt>
                <c:pt idx="60">
                  <c:v>67.27272727272727</c:v>
                </c:pt>
                <c:pt idx="61">
                  <c:v>68.18181818181817</c:v>
                </c:pt>
                <c:pt idx="62">
                  <c:v>69.0909090909091</c:v>
                </c:pt>
                <c:pt idx="63">
                  <c:v>70</c:v>
                </c:pt>
                <c:pt idx="64">
                  <c:v>71.81818181818181</c:v>
                </c:pt>
                <c:pt idx="65">
                  <c:v>73.63636363636363</c:v>
                </c:pt>
                <c:pt idx="66">
                  <c:v>74.54545454545455</c:v>
                </c:pt>
                <c:pt idx="67">
                  <c:v>76.36363636363637</c:v>
                </c:pt>
                <c:pt idx="68">
                  <c:v>77.27272727272727</c:v>
                </c:pt>
                <c:pt idx="69">
                  <c:v>78.18181818181819</c:v>
                </c:pt>
                <c:pt idx="70">
                  <c:v>79.0909090909091</c:v>
                </c:pt>
                <c:pt idx="71">
                  <c:v>80</c:v>
                </c:pt>
                <c:pt idx="72">
                  <c:v>80.9090909090909</c:v>
                </c:pt>
                <c:pt idx="73">
                  <c:v>81.81818181818183</c:v>
                </c:pt>
                <c:pt idx="74">
                  <c:v>83.63636363636363</c:v>
                </c:pt>
                <c:pt idx="75">
                  <c:v>84.54545454545455</c:v>
                </c:pt>
                <c:pt idx="76">
                  <c:v>85.45454545454545</c:v>
                </c:pt>
                <c:pt idx="77">
                  <c:v>86.36363636363636</c:v>
                </c:pt>
                <c:pt idx="78">
                  <c:v>87.27272727272727</c:v>
                </c:pt>
                <c:pt idx="79">
                  <c:v>88.18181818181819</c:v>
                </c:pt>
                <c:pt idx="80">
                  <c:v>89.0909090909091</c:v>
                </c:pt>
                <c:pt idx="81">
                  <c:v>90</c:v>
                </c:pt>
                <c:pt idx="82">
                  <c:v>90.9090909090909</c:v>
                </c:pt>
                <c:pt idx="83">
                  <c:v>91.81818181818183</c:v>
                </c:pt>
                <c:pt idx="84">
                  <c:v>92.72727272727272</c:v>
                </c:pt>
                <c:pt idx="85">
                  <c:v>93.63636363636364</c:v>
                </c:pt>
                <c:pt idx="86">
                  <c:v>95.45454545454545</c:v>
                </c:pt>
                <c:pt idx="87">
                  <c:v>96.36363636363636</c:v>
                </c:pt>
                <c:pt idx="88">
                  <c:v>97.27272727272728</c:v>
                </c:pt>
                <c:pt idx="89">
                  <c:v>98.18181818181819</c:v>
                </c:pt>
                <c:pt idx="90">
                  <c:v>99.0909090909091</c:v>
                </c:pt>
                <c:pt idx="91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'[1]Maros, Makó'!$P$23:$P$36</c:f>
              <c:numCache>
                <c:ptCount val="14"/>
                <c:pt idx="0">
                  <c:v>587.258374259469</c:v>
                </c:pt>
                <c:pt idx="1">
                  <c:v>559.154075052774</c:v>
                </c:pt>
                <c:pt idx="2">
                  <c:v>516.9976262427315</c:v>
                </c:pt>
                <c:pt idx="3">
                  <c:v>479.54241016865853</c:v>
                </c:pt>
                <c:pt idx="4">
                  <c:v>434.1868549595561</c:v>
                </c:pt>
                <c:pt idx="5">
                  <c:v>401.4823582818313</c:v>
                </c:pt>
                <c:pt idx="6">
                  <c:v>373.53785974927564</c:v>
                </c:pt>
                <c:pt idx="7">
                  <c:v>347.41818181818184</c:v>
                </c:pt>
                <c:pt idx="8">
                  <c:v>321.29850388708803</c:v>
                </c:pt>
                <c:pt idx="9">
                  <c:v>293.3540053545324</c:v>
                </c:pt>
                <c:pt idx="10">
                  <c:v>260.64950867680756</c:v>
                </c:pt>
                <c:pt idx="11">
                  <c:v>215.29395346770514</c:v>
                </c:pt>
                <c:pt idx="12">
                  <c:v>177.8387373936322</c:v>
                </c:pt>
                <c:pt idx="13">
                  <c:v>107.57798937689469</c:v>
                </c:pt>
              </c:numCache>
            </c:numRef>
          </c:xVal>
          <c:yVal>
            <c:numRef>
              <c:f>'[1]Maros, Makó'!$L$23:$L$36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53144922"/>
        <c:axId val="8542251"/>
      </c:scatterChart>
      <c:valAx>
        <c:axId val="5314492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2251"/>
        <c:crosses val="autoZero"/>
        <c:crossBetween val="midCat"/>
        <c:dispUnits/>
      </c:valAx>
      <c:valAx>
        <c:axId val="854225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449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912"/>
          <c:w val="0.471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Zagyva, Jásztelek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Jásztelek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'[1]Zagyva, Jásztelek'!$E$2:$E$98</c:f>
              <c:numCache>
                <c:ptCount val="97"/>
                <c:pt idx="0">
                  <c:v>168</c:v>
                </c:pt>
                <c:pt idx="1">
                  <c:v>178</c:v>
                </c:pt>
                <c:pt idx="2">
                  <c:v>180</c:v>
                </c:pt>
                <c:pt idx="3">
                  <c:v>182</c:v>
                </c:pt>
                <c:pt idx="4">
                  <c:v>186</c:v>
                </c:pt>
                <c:pt idx="5">
                  <c:v>188</c:v>
                </c:pt>
                <c:pt idx="6">
                  <c:v>191</c:v>
                </c:pt>
                <c:pt idx="7">
                  <c:v>193</c:v>
                </c:pt>
                <c:pt idx="8">
                  <c:v>203</c:v>
                </c:pt>
                <c:pt idx="9">
                  <c:v>204</c:v>
                </c:pt>
                <c:pt idx="10">
                  <c:v>209</c:v>
                </c:pt>
                <c:pt idx="11">
                  <c:v>210</c:v>
                </c:pt>
                <c:pt idx="12">
                  <c:v>216</c:v>
                </c:pt>
                <c:pt idx="13">
                  <c:v>219</c:v>
                </c:pt>
                <c:pt idx="14">
                  <c:v>221</c:v>
                </c:pt>
                <c:pt idx="15">
                  <c:v>222</c:v>
                </c:pt>
                <c:pt idx="16">
                  <c:v>223</c:v>
                </c:pt>
                <c:pt idx="17">
                  <c:v>225</c:v>
                </c:pt>
                <c:pt idx="18">
                  <c:v>226</c:v>
                </c:pt>
                <c:pt idx="19">
                  <c:v>233</c:v>
                </c:pt>
                <c:pt idx="20">
                  <c:v>234</c:v>
                </c:pt>
                <c:pt idx="21">
                  <c:v>236</c:v>
                </c:pt>
                <c:pt idx="22">
                  <c:v>250</c:v>
                </c:pt>
                <c:pt idx="23">
                  <c:v>252</c:v>
                </c:pt>
                <c:pt idx="24">
                  <c:v>266</c:v>
                </c:pt>
                <c:pt idx="25">
                  <c:v>274</c:v>
                </c:pt>
                <c:pt idx="26">
                  <c:v>280</c:v>
                </c:pt>
                <c:pt idx="27">
                  <c:v>282</c:v>
                </c:pt>
                <c:pt idx="28">
                  <c:v>284</c:v>
                </c:pt>
                <c:pt idx="29">
                  <c:v>286</c:v>
                </c:pt>
                <c:pt idx="30">
                  <c:v>292</c:v>
                </c:pt>
                <c:pt idx="31">
                  <c:v>293</c:v>
                </c:pt>
                <c:pt idx="32">
                  <c:v>296</c:v>
                </c:pt>
                <c:pt idx="33">
                  <c:v>298</c:v>
                </c:pt>
                <c:pt idx="34">
                  <c:v>301</c:v>
                </c:pt>
                <c:pt idx="35">
                  <c:v>308</c:v>
                </c:pt>
                <c:pt idx="36">
                  <c:v>310</c:v>
                </c:pt>
                <c:pt idx="37">
                  <c:v>313</c:v>
                </c:pt>
                <c:pt idx="38">
                  <c:v>318</c:v>
                </c:pt>
                <c:pt idx="39">
                  <c:v>319</c:v>
                </c:pt>
                <c:pt idx="40">
                  <c:v>322</c:v>
                </c:pt>
                <c:pt idx="41">
                  <c:v>325</c:v>
                </c:pt>
                <c:pt idx="42">
                  <c:v>326</c:v>
                </c:pt>
                <c:pt idx="43">
                  <c:v>335</c:v>
                </c:pt>
                <c:pt idx="44">
                  <c:v>336</c:v>
                </c:pt>
                <c:pt idx="45">
                  <c:v>338</c:v>
                </c:pt>
                <c:pt idx="46">
                  <c:v>339</c:v>
                </c:pt>
                <c:pt idx="47">
                  <c:v>342</c:v>
                </c:pt>
                <c:pt idx="48">
                  <c:v>348</c:v>
                </c:pt>
                <c:pt idx="49">
                  <c:v>353</c:v>
                </c:pt>
                <c:pt idx="50">
                  <c:v>360</c:v>
                </c:pt>
                <c:pt idx="51">
                  <c:v>362</c:v>
                </c:pt>
                <c:pt idx="52">
                  <c:v>365</c:v>
                </c:pt>
                <c:pt idx="53">
                  <c:v>367</c:v>
                </c:pt>
                <c:pt idx="54">
                  <c:v>368</c:v>
                </c:pt>
                <c:pt idx="55">
                  <c:v>369</c:v>
                </c:pt>
                <c:pt idx="56">
                  <c:v>370</c:v>
                </c:pt>
                <c:pt idx="57">
                  <c:v>374</c:v>
                </c:pt>
                <c:pt idx="58">
                  <c:v>377</c:v>
                </c:pt>
                <c:pt idx="59">
                  <c:v>378</c:v>
                </c:pt>
                <c:pt idx="60">
                  <c:v>380</c:v>
                </c:pt>
                <c:pt idx="61">
                  <c:v>382</c:v>
                </c:pt>
                <c:pt idx="62">
                  <c:v>384</c:v>
                </c:pt>
                <c:pt idx="63">
                  <c:v>390</c:v>
                </c:pt>
                <c:pt idx="64">
                  <c:v>391</c:v>
                </c:pt>
                <c:pt idx="65">
                  <c:v>392</c:v>
                </c:pt>
                <c:pt idx="66">
                  <c:v>396</c:v>
                </c:pt>
                <c:pt idx="67">
                  <c:v>398</c:v>
                </c:pt>
                <c:pt idx="68">
                  <c:v>399</c:v>
                </c:pt>
                <c:pt idx="69">
                  <c:v>404</c:v>
                </c:pt>
                <c:pt idx="70">
                  <c:v>406</c:v>
                </c:pt>
                <c:pt idx="71">
                  <c:v>408</c:v>
                </c:pt>
                <c:pt idx="72">
                  <c:v>410</c:v>
                </c:pt>
                <c:pt idx="73">
                  <c:v>411</c:v>
                </c:pt>
                <c:pt idx="74">
                  <c:v>415</c:v>
                </c:pt>
                <c:pt idx="75">
                  <c:v>416</c:v>
                </c:pt>
                <c:pt idx="76">
                  <c:v>418</c:v>
                </c:pt>
                <c:pt idx="77">
                  <c:v>424</c:v>
                </c:pt>
                <c:pt idx="78">
                  <c:v>425</c:v>
                </c:pt>
                <c:pt idx="79">
                  <c:v>426</c:v>
                </c:pt>
                <c:pt idx="80">
                  <c:v>428</c:v>
                </c:pt>
                <c:pt idx="81">
                  <c:v>433</c:v>
                </c:pt>
                <c:pt idx="82">
                  <c:v>444</c:v>
                </c:pt>
                <c:pt idx="83">
                  <c:v>445</c:v>
                </c:pt>
                <c:pt idx="84">
                  <c:v>452</c:v>
                </c:pt>
                <c:pt idx="85">
                  <c:v>453</c:v>
                </c:pt>
                <c:pt idx="86">
                  <c:v>456</c:v>
                </c:pt>
                <c:pt idx="87">
                  <c:v>477</c:v>
                </c:pt>
                <c:pt idx="88">
                  <c:v>478</c:v>
                </c:pt>
                <c:pt idx="89">
                  <c:v>486</c:v>
                </c:pt>
                <c:pt idx="90">
                  <c:v>514</c:v>
                </c:pt>
                <c:pt idx="91">
                  <c:v>516</c:v>
                </c:pt>
                <c:pt idx="92">
                  <c:v>521</c:v>
                </c:pt>
                <c:pt idx="93">
                  <c:v>570</c:v>
                </c:pt>
                <c:pt idx="94">
                  <c:v>632</c:v>
                </c:pt>
                <c:pt idx="95">
                  <c:v>643</c:v>
                </c:pt>
                <c:pt idx="96">
                  <c:v>650</c:v>
                </c:pt>
              </c:numCache>
            </c:numRef>
          </c:xVal>
          <c:yVal>
            <c:numRef>
              <c:f>'[1]Zagyva, Jásztelek'!$G$2:$G$98</c:f>
              <c:numCache>
                <c:ptCount val="97"/>
                <c:pt idx="0">
                  <c:v>0.9090909090909091</c:v>
                </c:pt>
                <c:pt idx="1">
                  <c:v>1.8181818181818181</c:v>
                </c:pt>
                <c:pt idx="2">
                  <c:v>2.727272727272727</c:v>
                </c:pt>
                <c:pt idx="3">
                  <c:v>3.6363636363636362</c:v>
                </c:pt>
                <c:pt idx="4">
                  <c:v>4.545454545454546</c:v>
                </c:pt>
                <c:pt idx="5">
                  <c:v>5.454545454545454</c:v>
                </c:pt>
                <c:pt idx="6">
                  <c:v>6.363636363636363</c:v>
                </c:pt>
                <c:pt idx="7">
                  <c:v>7.2727272727272725</c:v>
                </c:pt>
                <c:pt idx="8">
                  <c:v>8.181818181818182</c:v>
                </c:pt>
                <c:pt idx="9">
                  <c:v>9.090909090909092</c:v>
                </c:pt>
                <c:pt idx="10">
                  <c:v>10</c:v>
                </c:pt>
                <c:pt idx="11">
                  <c:v>11.818181818181818</c:v>
                </c:pt>
                <c:pt idx="12">
                  <c:v>12.727272727272727</c:v>
                </c:pt>
                <c:pt idx="13">
                  <c:v>13.636363636363635</c:v>
                </c:pt>
                <c:pt idx="14">
                  <c:v>14.545454545454545</c:v>
                </c:pt>
                <c:pt idx="15">
                  <c:v>15.454545454545453</c:v>
                </c:pt>
                <c:pt idx="16">
                  <c:v>17.272727272727273</c:v>
                </c:pt>
                <c:pt idx="17">
                  <c:v>18.181818181818183</c:v>
                </c:pt>
                <c:pt idx="18">
                  <c:v>20</c:v>
                </c:pt>
                <c:pt idx="19">
                  <c:v>20.909090909090907</c:v>
                </c:pt>
                <c:pt idx="20">
                  <c:v>21.818181818181817</c:v>
                </c:pt>
                <c:pt idx="21">
                  <c:v>22.727272727272727</c:v>
                </c:pt>
                <c:pt idx="22">
                  <c:v>23.636363636363637</c:v>
                </c:pt>
                <c:pt idx="23">
                  <c:v>24.545454545454547</c:v>
                </c:pt>
                <c:pt idx="24">
                  <c:v>25.454545454545453</c:v>
                </c:pt>
                <c:pt idx="25">
                  <c:v>26.36363636363636</c:v>
                </c:pt>
                <c:pt idx="26">
                  <c:v>27.27272727272727</c:v>
                </c:pt>
                <c:pt idx="27">
                  <c:v>28.18181818181818</c:v>
                </c:pt>
                <c:pt idx="28">
                  <c:v>29.09090909090909</c:v>
                </c:pt>
                <c:pt idx="29">
                  <c:v>30</c:v>
                </c:pt>
                <c:pt idx="30">
                  <c:v>30.909090909090907</c:v>
                </c:pt>
                <c:pt idx="31">
                  <c:v>31.818181818181817</c:v>
                </c:pt>
                <c:pt idx="32">
                  <c:v>32.72727272727273</c:v>
                </c:pt>
                <c:pt idx="33">
                  <c:v>33.63636363636363</c:v>
                </c:pt>
                <c:pt idx="34">
                  <c:v>34.54545454545455</c:v>
                </c:pt>
                <c:pt idx="35">
                  <c:v>35.45454545454545</c:v>
                </c:pt>
                <c:pt idx="36">
                  <c:v>36.36363636363637</c:v>
                </c:pt>
                <c:pt idx="37">
                  <c:v>37.27272727272727</c:v>
                </c:pt>
                <c:pt idx="38">
                  <c:v>38.18181818181819</c:v>
                </c:pt>
                <c:pt idx="39">
                  <c:v>39.09090909090909</c:v>
                </c:pt>
                <c:pt idx="40">
                  <c:v>40</c:v>
                </c:pt>
                <c:pt idx="41">
                  <c:v>40.909090909090914</c:v>
                </c:pt>
                <c:pt idx="42">
                  <c:v>42.72727272727273</c:v>
                </c:pt>
                <c:pt idx="43">
                  <c:v>43.63636363636363</c:v>
                </c:pt>
                <c:pt idx="44">
                  <c:v>44.54545454545455</c:v>
                </c:pt>
                <c:pt idx="45">
                  <c:v>45.45454545454545</c:v>
                </c:pt>
                <c:pt idx="46">
                  <c:v>46.36363636363636</c:v>
                </c:pt>
                <c:pt idx="47">
                  <c:v>47.27272727272727</c:v>
                </c:pt>
                <c:pt idx="48">
                  <c:v>49.09090909090909</c:v>
                </c:pt>
                <c:pt idx="49">
                  <c:v>50.90909090909091</c:v>
                </c:pt>
                <c:pt idx="50">
                  <c:v>51.81818181818182</c:v>
                </c:pt>
                <c:pt idx="51">
                  <c:v>52.72727272727272</c:v>
                </c:pt>
                <c:pt idx="52">
                  <c:v>53.63636363636364</c:v>
                </c:pt>
                <c:pt idx="53">
                  <c:v>54.54545454545454</c:v>
                </c:pt>
                <c:pt idx="54">
                  <c:v>55.45454545454545</c:v>
                </c:pt>
                <c:pt idx="55">
                  <c:v>56.36363636363636</c:v>
                </c:pt>
                <c:pt idx="56">
                  <c:v>58.18181818181818</c:v>
                </c:pt>
                <c:pt idx="57">
                  <c:v>60</c:v>
                </c:pt>
                <c:pt idx="58">
                  <c:v>60.909090909090914</c:v>
                </c:pt>
                <c:pt idx="59">
                  <c:v>61.81818181818181</c:v>
                </c:pt>
                <c:pt idx="60">
                  <c:v>62.727272727272734</c:v>
                </c:pt>
                <c:pt idx="61">
                  <c:v>63.63636363636363</c:v>
                </c:pt>
                <c:pt idx="62">
                  <c:v>64.54545454545455</c:v>
                </c:pt>
                <c:pt idx="63">
                  <c:v>65.45454545454545</c:v>
                </c:pt>
                <c:pt idx="64">
                  <c:v>66.36363636363637</c:v>
                </c:pt>
                <c:pt idx="65">
                  <c:v>67.27272727272727</c:v>
                </c:pt>
                <c:pt idx="66">
                  <c:v>68.18181818181817</c:v>
                </c:pt>
                <c:pt idx="67">
                  <c:v>69.0909090909091</c:v>
                </c:pt>
                <c:pt idx="68">
                  <c:v>70</c:v>
                </c:pt>
                <c:pt idx="69">
                  <c:v>70.9090909090909</c:v>
                </c:pt>
                <c:pt idx="70">
                  <c:v>71.81818181818181</c:v>
                </c:pt>
                <c:pt idx="71">
                  <c:v>72.72727272727273</c:v>
                </c:pt>
                <c:pt idx="72">
                  <c:v>73.63636363636363</c:v>
                </c:pt>
                <c:pt idx="73">
                  <c:v>74.54545454545455</c:v>
                </c:pt>
                <c:pt idx="74">
                  <c:v>75.45454545454545</c:v>
                </c:pt>
                <c:pt idx="75">
                  <c:v>76.36363636363637</c:v>
                </c:pt>
                <c:pt idx="76">
                  <c:v>77.27272727272727</c:v>
                </c:pt>
                <c:pt idx="77">
                  <c:v>79.0909090909091</c:v>
                </c:pt>
                <c:pt idx="78">
                  <c:v>80</c:v>
                </c:pt>
                <c:pt idx="79">
                  <c:v>80.9090909090909</c:v>
                </c:pt>
                <c:pt idx="80">
                  <c:v>82.72727272727273</c:v>
                </c:pt>
                <c:pt idx="81">
                  <c:v>84.54545454545455</c:v>
                </c:pt>
                <c:pt idx="82">
                  <c:v>85.45454545454545</c:v>
                </c:pt>
                <c:pt idx="83">
                  <c:v>86.36363636363636</c:v>
                </c:pt>
                <c:pt idx="84">
                  <c:v>87.27272727272727</c:v>
                </c:pt>
                <c:pt idx="85">
                  <c:v>88.18181818181819</c:v>
                </c:pt>
                <c:pt idx="86">
                  <c:v>90</c:v>
                </c:pt>
                <c:pt idx="87">
                  <c:v>90.9090909090909</c:v>
                </c:pt>
                <c:pt idx="88">
                  <c:v>91.81818181818183</c:v>
                </c:pt>
                <c:pt idx="89">
                  <c:v>93.63636363636364</c:v>
                </c:pt>
                <c:pt idx="90">
                  <c:v>94.54545454545455</c:v>
                </c:pt>
                <c:pt idx="91">
                  <c:v>95.45454545454545</c:v>
                </c:pt>
                <c:pt idx="92">
                  <c:v>96.36363636363636</c:v>
                </c:pt>
                <c:pt idx="93">
                  <c:v>97.27272727272728</c:v>
                </c:pt>
                <c:pt idx="94">
                  <c:v>98.18181818181819</c:v>
                </c:pt>
                <c:pt idx="95">
                  <c:v>99.0909090909091</c:v>
                </c:pt>
                <c:pt idx="96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'[1]Zagyva, Jásztelek'!$P$23:$P$36</c:f>
              <c:numCache>
                <c:ptCount val="14"/>
                <c:pt idx="0">
                  <c:v>591.1649835854234</c:v>
                </c:pt>
                <c:pt idx="1">
                  <c:v>562.5357989759298</c:v>
                </c:pt>
                <c:pt idx="2">
                  <c:v>519.5920220616894</c:v>
                </c:pt>
                <c:pt idx="3">
                  <c:v>481.437279696946</c:v>
                </c:pt>
                <c:pt idx="4">
                  <c:v>435.2346487899228</c:v>
                </c:pt>
                <c:pt idx="5">
                  <c:v>401.9193518646712</c:v>
                </c:pt>
                <c:pt idx="6">
                  <c:v>373.4529524207855</c:v>
                </c:pt>
                <c:pt idx="7">
                  <c:v>346.8454545454546</c:v>
                </c:pt>
                <c:pt idx="8">
                  <c:v>320.23795667012365</c:v>
                </c:pt>
                <c:pt idx="9">
                  <c:v>291.7715572262379</c:v>
                </c:pt>
                <c:pt idx="10">
                  <c:v>258.45626030098634</c:v>
                </c:pt>
                <c:pt idx="11">
                  <c:v>212.25362939396314</c:v>
                </c:pt>
                <c:pt idx="12">
                  <c:v>174.09888702921978</c:v>
                </c:pt>
                <c:pt idx="13">
                  <c:v>102.52592550548567</c:v>
                </c:pt>
              </c:numCache>
            </c:numRef>
          </c:xVal>
          <c:yVal>
            <c:numRef>
              <c:f>'[1]Zagyva, Jásztelek'!$L$23:$L$36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9771396"/>
        <c:axId val="20833701"/>
      </c:scatterChart>
      <c:valAx>
        <c:axId val="977139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33701"/>
        <c:crosses val="autoZero"/>
        <c:crossBetween val="midCat"/>
        <c:dispUnits/>
      </c:valAx>
      <c:valAx>
        <c:axId val="208337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13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125"/>
          <c:y val="0.912"/>
          <c:w val="0.515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Kraszna, Ágerdőmajor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1"/>
          <c:w val="0.905"/>
          <c:h val="0.66775"/>
        </c:manualLayout>
      </c:layout>
      <c:scatterChart>
        <c:scatterStyle val="smoothMarker"/>
        <c:varyColors val="0"/>
        <c:ser>
          <c:idx val="0"/>
          <c:order val="0"/>
          <c:tx>
            <c:v>Ágerdőmajor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'[1]Kraszna, Ágerdőmajor'!$E$2:$E$60</c:f>
              <c:numCache>
                <c:ptCount val="59"/>
                <c:pt idx="0">
                  <c:v>151</c:v>
                </c:pt>
                <c:pt idx="1">
                  <c:v>226</c:v>
                </c:pt>
                <c:pt idx="2">
                  <c:v>238</c:v>
                </c:pt>
                <c:pt idx="3">
                  <c:v>246</c:v>
                </c:pt>
                <c:pt idx="4">
                  <c:v>311</c:v>
                </c:pt>
                <c:pt idx="5">
                  <c:v>341</c:v>
                </c:pt>
                <c:pt idx="6">
                  <c:v>384</c:v>
                </c:pt>
                <c:pt idx="7">
                  <c:v>400</c:v>
                </c:pt>
                <c:pt idx="8">
                  <c:v>404</c:v>
                </c:pt>
                <c:pt idx="9">
                  <c:v>406</c:v>
                </c:pt>
                <c:pt idx="10">
                  <c:v>410</c:v>
                </c:pt>
                <c:pt idx="11">
                  <c:v>417</c:v>
                </c:pt>
                <c:pt idx="12">
                  <c:v>425</c:v>
                </c:pt>
                <c:pt idx="13">
                  <c:v>426</c:v>
                </c:pt>
                <c:pt idx="14">
                  <c:v>428</c:v>
                </c:pt>
                <c:pt idx="15">
                  <c:v>429</c:v>
                </c:pt>
                <c:pt idx="16">
                  <c:v>430</c:v>
                </c:pt>
                <c:pt idx="17">
                  <c:v>436</c:v>
                </c:pt>
                <c:pt idx="18">
                  <c:v>448</c:v>
                </c:pt>
                <c:pt idx="19">
                  <c:v>464</c:v>
                </c:pt>
                <c:pt idx="20">
                  <c:v>465</c:v>
                </c:pt>
                <c:pt idx="21">
                  <c:v>468</c:v>
                </c:pt>
                <c:pt idx="22">
                  <c:v>470</c:v>
                </c:pt>
                <c:pt idx="23">
                  <c:v>478</c:v>
                </c:pt>
                <c:pt idx="24">
                  <c:v>499</c:v>
                </c:pt>
                <c:pt idx="25">
                  <c:v>500</c:v>
                </c:pt>
                <c:pt idx="26">
                  <c:v>504</c:v>
                </c:pt>
                <c:pt idx="27">
                  <c:v>505</c:v>
                </c:pt>
                <c:pt idx="28">
                  <c:v>506</c:v>
                </c:pt>
                <c:pt idx="29">
                  <c:v>507</c:v>
                </c:pt>
                <c:pt idx="30">
                  <c:v>512</c:v>
                </c:pt>
                <c:pt idx="31">
                  <c:v>515</c:v>
                </c:pt>
                <c:pt idx="32">
                  <c:v>520</c:v>
                </c:pt>
                <c:pt idx="33">
                  <c:v>521</c:v>
                </c:pt>
                <c:pt idx="34">
                  <c:v>529</c:v>
                </c:pt>
                <c:pt idx="35">
                  <c:v>530</c:v>
                </c:pt>
                <c:pt idx="36">
                  <c:v>531</c:v>
                </c:pt>
                <c:pt idx="37">
                  <c:v>540</c:v>
                </c:pt>
                <c:pt idx="38">
                  <c:v>546</c:v>
                </c:pt>
                <c:pt idx="39">
                  <c:v>552</c:v>
                </c:pt>
                <c:pt idx="40">
                  <c:v>561</c:v>
                </c:pt>
                <c:pt idx="41">
                  <c:v>566</c:v>
                </c:pt>
                <c:pt idx="42">
                  <c:v>567</c:v>
                </c:pt>
                <c:pt idx="43">
                  <c:v>568</c:v>
                </c:pt>
                <c:pt idx="44">
                  <c:v>569</c:v>
                </c:pt>
                <c:pt idx="45">
                  <c:v>570</c:v>
                </c:pt>
                <c:pt idx="46">
                  <c:v>571</c:v>
                </c:pt>
                <c:pt idx="47">
                  <c:v>575</c:v>
                </c:pt>
                <c:pt idx="48">
                  <c:v>576</c:v>
                </c:pt>
                <c:pt idx="49">
                  <c:v>579</c:v>
                </c:pt>
                <c:pt idx="50">
                  <c:v>580</c:v>
                </c:pt>
                <c:pt idx="51">
                  <c:v>604</c:v>
                </c:pt>
                <c:pt idx="52">
                  <c:v>605</c:v>
                </c:pt>
                <c:pt idx="53">
                  <c:v>612</c:v>
                </c:pt>
                <c:pt idx="54">
                  <c:v>620</c:v>
                </c:pt>
                <c:pt idx="55">
                  <c:v>643</c:v>
                </c:pt>
                <c:pt idx="56">
                  <c:v>645</c:v>
                </c:pt>
                <c:pt idx="57">
                  <c:v>650</c:v>
                </c:pt>
                <c:pt idx="58">
                  <c:v>664</c:v>
                </c:pt>
              </c:numCache>
            </c:numRef>
          </c:xVal>
          <c:yVal>
            <c:numRef>
              <c:f>'[1]Kraszna, Ágerdőmajor'!$G$2:$G$60</c:f>
              <c:numCache>
                <c:ptCount val="59"/>
                <c:pt idx="0">
                  <c:v>1.5873015873015872</c:v>
                </c:pt>
                <c:pt idx="1">
                  <c:v>3.1746031746031744</c:v>
                </c:pt>
                <c:pt idx="2">
                  <c:v>4.761904761904762</c:v>
                </c:pt>
                <c:pt idx="3">
                  <c:v>6.349206349206349</c:v>
                </c:pt>
                <c:pt idx="4">
                  <c:v>7.936507936507936</c:v>
                </c:pt>
                <c:pt idx="5">
                  <c:v>9.523809523809524</c:v>
                </c:pt>
                <c:pt idx="6">
                  <c:v>11.11111111111111</c:v>
                </c:pt>
                <c:pt idx="7">
                  <c:v>14.285714285714285</c:v>
                </c:pt>
                <c:pt idx="8">
                  <c:v>15.873015873015872</c:v>
                </c:pt>
                <c:pt idx="9">
                  <c:v>17.46031746031746</c:v>
                </c:pt>
                <c:pt idx="10">
                  <c:v>20.634920634920633</c:v>
                </c:pt>
                <c:pt idx="11">
                  <c:v>22.22222222222222</c:v>
                </c:pt>
                <c:pt idx="12">
                  <c:v>23.809523809523807</c:v>
                </c:pt>
                <c:pt idx="13">
                  <c:v>25.396825396825395</c:v>
                </c:pt>
                <c:pt idx="14">
                  <c:v>26.984126984126984</c:v>
                </c:pt>
                <c:pt idx="15">
                  <c:v>28.57142857142857</c:v>
                </c:pt>
                <c:pt idx="16">
                  <c:v>30.158730158730158</c:v>
                </c:pt>
                <c:pt idx="17">
                  <c:v>31.746031746031743</c:v>
                </c:pt>
                <c:pt idx="18">
                  <c:v>33.33333333333333</c:v>
                </c:pt>
                <c:pt idx="19">
                  <c:v>34.92063492063492</c:v>
                </c:pt>
                <c:pt idx="20">
                  <c:v>36.507936507936506</c:v>
                </c:pt>
                <c:pt idx="21">
                  <c:v>38.095238095238095</c:v>
                </c:pt>
                <c:pt idx="22">
                  <c:v>39.682539682539684</c:v>
                </c:pt>
                <c:pt idx="23">
                  <c:v>41.269841269841265</c:v>
                </c:pt>
                <c:pt idx="24">
                  <c:v>42.857142857142854</c:v>
                </c:pt>
                <c:pt idx="25">
                  <c:v>44.44444444444444</c:v>
                </c:pt>
                <c:pt idx="26">
                  <c:v>46.03174603174603</c:v>
                </c:pt>
                <c:pt idx="27">
                  <c:v>47.61904761904761</c:v>
                </c:pt>
                <c:pt idx="28">
                  <c:v>49.2063492063492</c:v>
                </c:pt>
                <c:pt idx="29">
                  <c:v>50.79365079365079</c:v>
                </c:pt>
                <c:pt idx="30">
                  <c:v>52.38095238095239</c:v>
                </c:pt>
                <c:pt idx="31">
                  <c:v>53.96825396825397</c:v>
                </c:pt>
                <c:pt idx="32">
                  <c:v>55.55555555555556</c:v>
                </c:pt>
                <c:pt idx="33">
                  <c:v>57.14285714285714</c:v>
                </c:pt>
                <c:pt idx="34">
                  <c:v>58.730158730158735</c:v>
                </c:pt>
                <c:pt idx="35">
                  <c:v>60.317460317460316</c:v>
                </c:pt>
                <c:pt idx="36">
                  <c:v>61.904761904761905</c:v>
                </c:pt>
                <c:pt idx="37">
                  <c:v>63.49206349206349</c:v>
                </c:pt>
                <c:pt idx="38">
                  <c:v>65.07936507936508</c:v>
                </c:pt>
                <c:pt idx="39">
                  <c:v>66.66666666666666</c:v>
                </c:pt>
                <c:pt idx="40">
                  <c:v>68.25396825396825</c:v>
                </c:pt>
                <c:pt idx="41">
                  <c:v>69.84126984126983</c:v>
                </c:pt>
                <c:pt idx="42">
                  <c:v>71.42857142857143</c:v>
                </c:pt>
                <c:pt idx="43">
                  <c:v>73.01587301587301</c:v>
                </c:pt>
                <c:pt idx="44">
                  <c:v>74.60317460317461</c:v>
                </c:pt>
                <c:pt idx="45">
                  <c:v>77.77777777777779</c:v>
                </c:pt>
                <c:pt idx="46">
                  <c:v>79.36507936507937</c:v>
                </c:pt>
                <c:pt idx="47">
                  <c:v>80.95238095238095</c:v>
                </c:pt>
                <c:pt idx="48">
                  <c:v>82.53968253968253</c:v>
                </c:pt>
                <c:pt idx="49">
                  <c:v>84.12698412698413</c:v>
                </c:pt>
                <c:pt idx="50">
                  <c:v>87.3015873015873</c:v>
                </c:pt>
                <c:pt idx="51">
                  <c:v>88.88888888888889</c:v>
                </c:pt>
                <c:pt idx="52">
                  <c:v>90.47619047619048</c:v>
                </c:pt>
                <c:pt idx="53">
                  <c:v>92.06349206349206</c:v>
                </c:pt>
                <c:pt idx="54">
                  <c:v>93.65079365079364</c:v>
                </c:pt>
                <c:pt idx="55">
                  <c:v>95.23809523809523</c:v>
                </c:pt>
                <c:pt idx="56">
                  <c:v>96.82539682539682</c:v>
                </c:pt>
                <c:pt idx="57">
                  <c:v>98.4126984126984</c:v>
                </c:pt>
                <c:pt idx="58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'[1]Kraszna, Ágerdőmajor'!$P$21:$P$35</c:f>
              <c:numCache>
                <c:ptCount val="15"/>
                <c:pt idx="0">
                  <c:v>740.3959123357852</c:v>
                </c:pt>
                <c:pt idx="1">
                  <c:v>711.1160811725704</c:v>
                </c:pt>
                <c:pt idx="2">
                  <c:v>667.1963344277483</c:v>
                </c:pt>
                <c:pt idx="3">
                  <c:v>628.17446112769</c:v>
                </c:pt>
                <c:pt idx="4">
                  <c:v>580.9217974313106</c:v>
                </c:pt>
                <c:pt idx="5">
                  <c:v>546.8493541385924</c:v>
                </c:pt>
                <c:pt idx="6">
                  <c:v>517.7360077086975</c:v>
                </c:pt>
                <c:pt idx="7">
                  <c:v>490.5238095238095</c:v>
                </c:pt>
                <c:pt idx="8">
                  <c:v>463.3116113389216</c:v>
                </c:pt>
                <c:pt idx="9">
                  <c:v>434.1982649090267</c:v>
                </c:pt>
                <c:pt idx="10">
                  <c:v>400.1258216163085</c:v>
                </c:pt>
                <c:pt idx="11">
                  <c:v>352.873157919929</c:v>
                </c:pt>
                <c:pt idx="12">
                  <c:v>313.8512846198707</c:v>
                </c:pt>
                <c:pt idx="13">
                  <c:v>240.65170671183387</c:v>
                </c:pt>
                <c:pt idx="14">
                  <c:v>158.60373375161208</c:v>
                </c:pt>
              </c:numCache>
            </c:numRef>
          </c:xVal>
          <c:yVal>
            <c:numRef>
              <c:f>'[1]Kraszna, Ágerdőmajor'!$L$21:$L$35</c:f>
              <c:numCache>
                <c:ptCount val="15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  <c:pt idx="14">
                  <c:v>0.10000000000000009</c:v>
                </c:pt>
              </c:numCache>
            </c:numRef>
          </c:yVal>
          <c:smooth val="1"/>
        </c:ser>
        <c:axId val="21941424"/>
        <c:axId val="63255089"/>
      </c:scatterChart>
      <c:valAx>
        <c:axId val="2194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55089"/>
        <c:crosses val="autoZero"/>
        <c:crossBetween val="midCat"/>
        <c:dispUnits/>
      </c:valAx>
      <c:valAx>
        <c:axId val="632550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14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975"/>
          <c:y val="0.90775"/>
          <c:w val="0.616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Tarna, Tarnaörs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975"/>
          <c:w val="0.91075"/>
          <c:h val="0.67125"/>
        </c:manualLayout>
      </c:layout>
      <c:scatterChart>
        <c:scatterStyle val="smoothMarker"/>
        <c:varyColors val="0"/>
        <c:ser>
          <c:idx val="0"/>
          <c:order val="0"/>
          <c:tx>
            <c:v>Tarnaörs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'[1]Tarna, Tarnaörs (2)'!$E$2:$E$31</c:f>
              <c:numCache>
                <c:ptCount val="30"/>
                <c:pt idx="0">
                  <c:v>178</c:v>
                </c:pt>
                <c:pt idx="1">
                  <c:v>186</c:v>
                </c:pt>
                <c:pt idx="2">
                  <c:v>192</c:v>
                </c:pt>
                <c:pt idx="3">
                  <c:v>200</c:v>
                </c:pt>
                <c:pt idx="4">
                  <c:v>224</c:v>
                </c:pt>
                <c:pt idx="5">
                  <c:v>248</c:v>
                </c:pt>
                <c:pt idx="6">
                  <c:v>251</c:v>
                </c:pt>
                <c:pt idx="7">
                  <c:v>256</c:v>
                </c:pt>
                <c:pt idx="8">
                  <c:v>258</c:v>
                </c:pt>
                <c:pt idx="9">
                  <c:v>270</c:v>
                </c:pt>
                <c:pt idx="10">
                  <c:v>282</c:v>
                </c:pt>
                <c:pt idx="11">
                  <c:v>284</c:v>
                </c:pt>
                <c:pt idx="12">
                  <c:v>290</c:v>
                </c:pt>
                <c:pt idx="13">
                  <c:v>293</c:v>
                </c:pt>
                <c:pt idx="14">
                  <c:v>302</c:v>
                </c:pt>
                <c:pt idx="15">
                  <c:v>318</c:v>
                </c:pt>
                <c:pt idx="16">
                  <c:v>320</c:v>
                </c:pt>
                <c:pt idx="17">
                  <c:v>322</c:v>
                </c:pt>
                <c:pt idx="18">
                  <c:v>336</c:v>
                </c:pt>
                <c:pt idx="19">
                  <c:v>340</c:v>
                </c:pt>
                <c:pt idx="20">
                  <c:v>352</c:v>
                </c:pt>
                <c:pt idx="21">
                  <c:v>356</c:v>
                </c:pt>
                <c:pt idx="22">
                  <c:v>385</c:v>
                </c:pt>
                <c:pt idx="23">
                  <c:v>395</c:v>
                </c:pt>
                <c:pt idx="24">
                  <c:v>404</c:v>
                </c:pt>
                <c:pt idx="25">
                  <c:v>421</c:v>
                </c:pt>
                <c:pt idx="26">
                  <c:v>427</c:v>
                </c:pt>
                <c:pt idx="27">
                  <c:v>493</c:v>
                </c:pt>
                <c:pt idx="28">
                  <c:v>552</c:v>
                </c:pt>
                <c:pt idx="29">
                  <c:v>564</c:v>
                </c:pt>
              </c:numCache>
            </c:numRef>
          </c:xVal>
          <c:yVal>
            <c:numRef>
              <c:f>'[1]Tarna, Tarnaörs (2)'!$G$2:$G$31</c:f>
              <c:numCache>
                <c:ptCount val="30"/>
                <c:pt idx="0">
                  <c:v>3.3333333333333335</c:v>
                </c:pt>
                <c:pt idx="1">
                  <c:v>6.666666666666667</c:v>
                </c:pt>
                <c:pt idx="2">
                  <c:v>10</c:v>
                </c:pt>
                <c:pt idx="3">
                  <c:v>13.333333333333334</c:v>
                </c:pt>
                <c:pt idx="4">
                  <c:v>16.666666666666664</c:v>
                </c:pt>
                <c:pt idx="5">
                  <c:v>20</c:v>
                </c:pt>
                <c:pt idx="6">
                  <c:v>23.333333333333332</c:v>
                </c:pt>
                <c:pt idx="7">
                  <c:v>26.666666666666668</c:v>
                </c:pt>
                <c:pt idx="8">
                  <c:v>30</c:v>
                </c:pt>
                <c:pt idx="9">
                  <c:v>33.33333333333333</c:v>
                </c:pt>
                <c:pt idx="10">
                  <c:v>36.666666666666664</c:v>
                </c:pt>
                <c:pt idx="11">
                  <c:v>40</c:v>
                </c:pt>
                <c:pt idx="12">
                  <c:v>43.333333333333336</c:v>
                </c:pt>
                <c:pt idx="13">
                  <c:v>46.666666666666664</c:v>
                </c:pt>
                <c:pt idx="14">
                  <c:v>50</c:v>
                </c:pt>
                <c:pt idx="15">
                  <c:v>53.333333333333336</c:v>
                </c:pt>
                <c:pt idx="16">
                  <c:v>56.666666666666664</c:v>
                </c:pt>
                <c:pt idx="17">
                  <c:v>60</c:v>
                </c:pt>
                <c:pt idx="18">
                  <c:v>63.33333333333333</c:v>
                </c:pt>
                <c:pt idx="19">
                  <c:v>66.66666666666666</c:v>
                </c:pt>
                <c:pt idx="20">
                  <c:v>70</c:v>
                </c:pt>
                <c:pt idx="21">
                  <c:v>73.33333333333333</c:v>
                </c:pt>
                <c:pt idx="22">
                  <c:v>76.66666666666667</c:v>
                </c:pt>
                <c:pt idx="23">
                  <c:v>80</c:v>
                </c:pt>
                <c:pt idx="24">
                  <c:v>83.33333333333334</c:v>
                </c:pt>
                <c:pt idx="25">
                  <c:v>86.66666666666667</c:v>
                </c:pt>
                <c:pt idx="26">
                  <c:v>90</c:v>
                </c:pt>
                <c:pt idx="27">
                  <c:v>93.33333333333333</c:v>
                </c:pt>
                <c:pt idx="28">
                  <c:v>96.66666666666667</c:v>
                </c:pt>
                <c:pt idx="29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LOGNORMÁL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'[1]Tarna, Tarnaörs (2)'!$U$23:$U$38</c:f>
              <c:numCache>
                <c:ptCount val="16"/>
                <c:pt idx="0">
                  <c:v>624.5269513606669</c:v>
                </c:pt>
                <c:pt idx="1">
                  <c:v>575.7006563694658</c:v>
                </c:pt>
                <c:pt idx="2">
                  <c:v>507.2252878583312</c:v>
                </c:pt>
                <c:pt idx="3">
                  <c:v>455.05261741547525</c:v>
                </c:pt>
                <c:pt idx="4">
                  <c:v>423.2874864225259</c:v>
                </c:pt>
                <c:pt idx="5">
                  <c:v>398.51708089772217</c:v>
                </c:pt>
                <c:pt idx="6">
                  <c:v>361.86398187871373</c:v>
                </c:pt>
                <c:pt idx="7">
                  <c:v>333.57300502430235</c:v>
                </c:pt>
                <c:pt idx="8">
                  <c:v>286.892816669536</c:v>
                </c:pt>
                <c:pt idx="9">
                  <c:v>264.4631788980292</c:v>
                </c:pt>
                <c:pt idx="10">
                  <c:v>240.139516130061</c:v>
                </c:pt>
                <c:pt idx="11">
                  <c:v>226.08676619562496</c:v>
                </c:pt>
                <c:pt idx="12">
                  <c:v>210.30468854323055</c:v>
                </c:pt>
                <c:pt idx="13">
                  <c:v>188.67296498646283</c:v>
                </c:pt>
                <c:pt idx="14">
                  <c:v>166.23170030733203</c:v>
                </c:pt>
                <c:pt idx="15">
                  <c:v>153.2354989129628</c:v>
                </c:pt>
              </c:numCache>
            </c:numRef>
          </c:xVal>
          <c:yVal>
            <c:numRef>
              <c:f>'[1]Tarna, Tarnaörs (2)'!$Q$23:$Q$38</c:f>
              <c:numCache>
                <c:ptCount val="16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80</c:v>
                </c:pt>
                <c:pt idx="6">
                  <c:v>70</c:v>
                </c:pt>
                <c:pt idx="7">
                  <c:v>60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15</c:v>
                </c:pt>
                <c:pt idx="12">
                  <c:v>9.999999999999998</c:v>
                </c:pt>
                <c:pt idx="13">
                  <c:v>5.000000000000004</c:v>
                </c:pt>
                <c:pt idx="14">
                  <c:v>2</c:v>
                </c:pt>
                <c:pt idx="15">
                  <c:v>1.0000000000000009</c:v>
                </c:pt>
              </c:numCache>
            </c:numRef>
          </c:yVal>
          <c:smooth val="1"/>
        </c:ser>
        <c:axId val="32424890"/>
        <c:axId val="23388555"/>
      </c:scatterChart>
      <c:valAx>
        <c:axId val="3242489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8555"/>
        <c:crosses val="autoZero"/>
        <c:crossBetween val="midCat"/>
        <c:dispUnits/>
      </c:valAx>
      <c:valAx>
        <c:axId val="2338855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5"/>
          <c:y val="0.9085"/>
          <c:w val="0.4825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Berettyó, Berettóújfalu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Berettyóújfalu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'[1]Berettyó, Berettyóújfalu'!$E$2:$E$97</c:f>
              <c:numCache>
                <c:ptCount val="96"/>
                <c:pt idx="0">
                  <c:v>34</c:v>
                </c:pt>
                <c:pt idx="1">
                  <c:v>58</c:v>
                </c:pt>
                <c:pt idx="2">
                  <c:v>64</c:v>
                </c:pt>
                <c:pt idx="3">
                  <c:v>72</c:v>
                </c:pt>
                <c:pt idx="4">
                  <c:v>80</c:v>
                </c:pt>
                <c:pt idx="5">
                  <c:v>97</c:v>
                </c:pt>
                <c:pt idx="6">
                  <c:v>113</c:v>
                </c:pt>
                <c:pt idx="7">
                  <c:v>114</c:v>
                </c:pt>
                <c:pt idx="8">
                  <c:v>134</c:v>
                </c:pt>
                <c:pt idx="9">
                  <c:v>144</c:v>
                </c:pt>
                <c:pt idx="10">
                  <c:v>146</c:v>
                </c:pt>
                <c:pt idx="11">
                  <c:v>152</c:v>
                </c:pt>
                <c:pt idx="12">
                  <c:v>161</c:v>
                </c:pt>
                <c:pt idx="13">
                  <c:v>168</c:v>
                </c:pt>
                <c:pt idx="14">
                  <c:v>170</c:v>
                </c:pt>
                <c:pt idx="15">
                  <c:v>172</c:v>
                </c:pt>
                <c:pt idx="16">
                  <c:v>176</c:v>
                </c:pt>
                <c:pt idx="17">
                  <c:v>181</c:v>
                </c:pt>
                <c:pt idx="18">
                  <c:v>182</c:v>
                </c:pt>
                <c:pt idx="19">
                  <c:v>186</c:v>
                </c:pt>
                <c:pt idx="20">
                  <c:v>188</c:v>
                </c:pt>
                <c:pt idx="21">
                  <c:v>189</c:v>
                </c:pt>
                <c:pt idx="22">
                  <c:v>192</c:v>
                </c:pt>
                <c:pt idx="23">
                  <c:v>196</c:v>
                </c:pt>
                <c:pt idx="24">
                  <c:v>200</c:v>
                </c:pt>
                <c:pt idx="25">
                  <c:v>210</c:v>
                </c:pt>
                <c:pt idx="26">
                  <c:v>212</c:v>
                </c:pt>
                <c:pt idx="27">
                  <c:v>220</c:v>
                </c:pt>
                <c:pt idx="28">
                  <c:v>221</c:v>
                </c:pt>
                <c:pt idx="29">
                  <c:v>225</c:v>
                </c:pt>
                <c:pt idx="30">
                  <c:v>228</c:v>
                </c:pt>
                <c:pt idx="31">
                  <c:v>233</c:v>
                </c:pt>
                <c:pt idx="32">
                  <c:v>234</c:v>
                </c:pt>
                <c:pt idx="33">
                  <c:v>240</c:v>
                </c:pt>
                <c:pt idx="34">
                  <c:v>245</c:v>
                </c:pt>
                <c:pt idx="35">
                  <c:v>260</c:v>
                </c:pt>
                <c:pt idx="36">
                  <c:v>265</c:v>
                </c:pt>
                <c:pt idx="37">
                  <c:v>266</c:v>
                </c:pt>
                <c:pt idx="38">
                  <c:v>270</c:v>
                </c:pt>
                <c:pt idx="39">
                  <c:v>272</c:v>
                </c:pt>
                <c:pt idx="40">
                  <c:v>273</c:v>
                </c:pt>
                <c:pt idx="41">
                  <c:v>274</c:v>
                </c:pt>
                <c:pt idx="42">
                  <c:v>275</c:v>
                </c:pt>
                <c:pt idx="43">
                  <c:v>290</c:v>
                </c:pt>
                <c:pt idx="44">
                  <c:v>294</c:v>
                </c:pt>
                <c:pt idx="45">
                  <c:v>304</c:v>
                </c:pt>
                <c:pt idx="46">
                  <c:v>305</c:v>
                </c:pt>
                <c:pt idx="47">
                  <c:v>306</c:v>
                </c:pt>
                <c:pt idx="48">
                  <c:v>308</c:v>
                </c:pt>
                <c:pt idx="49">
                  <c:v>312</c:v>
                </c:pt>
                <c:pt idx="50">
                  <c:v>316</c:v>
                </c:pt>
                <c:pt idx="51">
                  <c:v>323</c:v>
                </c:pt>
                <c:pt idx="52">
                  <c:v>325</c:v>
                </c:pt>
                <c:pt idx="53">
                  <c:v>330</c:v>
                </c:pt>
                <c:pt idx="54">
                  <c:v>331</c:v>
                </c:pt>
                <c:pt idx="55">
                  <c:v>339</c:v>
                </c:pt>
                <c:pt idx="56">
                  <c:v>346</c:v>
                </c:pt>
                <c:pt idx="57">
                  <c:v>348</c:v>
                </c:pt>
                <c:pt idx="58">
                  <c:v>351</c:v>
                </c:pt>
                <c:pt idx="59">
                  <c:v>353</c:v>
                </c:pt>
                <c:pt idx="60">
                  <c:v>354</c:v>
                </c:pt>
                <c:pt idx="61">
                  <c:v>357</c:v>
                </c:pt>
                <c:pt idx="62">
                  <c:v>359</c:v>
                </c:pt>
                <c:pt idx="63">
                  <c:v>362</c:v>
                </c:pt>
                <c:pt idx="64">
                  <c:v>366</c:v>
                </c:pt>
                <c:pt idx="65">
                  <c:v>370</c:v>
                </c:pt>
                <c:pt idx="66">
                  <c:v>373</c:v>
                </c:pt>
                <c:pt idx="67">
                  <c:v>376</c:v>
                </c:pt>
                <c:pt idx="68">
                  <c:v>382</c:v>
                </c:pt>
                <c:pt idx="69">
                  <c:v>387</c:v>
                </c:pt>
                <c:pt idx="70">
                  <c:v>390</c:v>
                </c:pt>
                <c:pt idx="71">
                  <c:v>392</c:v>
                </c:pt>
                <c:pt idx="72">
                  <c:v>394</c:v>
                </c:pt>
                <c:pt idx="73">
                  <c:v>396</c:v>
                </c:pt>
                <c:pt idx="74">
                  <c:v>404</c:v>
                </c:pt>
                <c:pt idx="75">
                  <c:v>408</c:v>
                </c:pt>
                <c:pt idx="76">
                  <c:v>410</c:v>
                </c:pt>
                <c:pt idx="77">
                  <c:v>412</c:v>
                </c:pt>
                <c:pt idx="78">
                  <c:v>416</c:v>
                </c:pt>
                <c:pt idx="79">
                  <c:v>420</c:v>
                </c:pt>
                <c:pt idx="80">
                  <c:v>425</c:v>
                </c:pt>
                <c:pt idx="81">
                  <c:v>428</c:v>
                </c:pt>
                <c:pt idx="82">
                  <c:v>429</c:v>
                </c:pt>
                <c:pt idx="83">
                  <c:v>447</c:v>
                </c:pt>
                <c:pt idx="84">
                  <c:v>450</c:v>
                </c:pt>
                <c:pt idx="85">
                  <c:v>458</c:v>
                </c:pt>
                <c:pt idx="86">
                  <c:v>459</c:v>
                </c:pt>
                <c:pt idx="87">
                  <c:v>466</c:v>
                </c:pt>
                <c:pt idx="88">
                  <c:v>468</c:v>
                </c:pt>
                <c:pt idx="89">
                  <c:v>473</c:v>
                </c:pt>
                <c:pt idx="90">
                  <c:v>502</c:v>
                </c:pt>
                <c:pt idx="91">
                  <c:v>506</c:v>
                </c:pt>
                <c:pt idx="92">
                  <c:v>508</c:v>
                </c:pt>
                <c:pt idx="93">
                  <c:v>520</c:v>
                </c:pt>
                <c:pt idx="94">
                  <c:v>521</c:v>
                </c:pt>
                <c:pt idx="95">
                  <c:v>551</c:v>
                </c:pt>
              </c:numCache>
            </c:numRef>
          </c:xVal>
          <c:yVal>
            <c:numRef>
              <c:f>'[1]Berettyó, Berettyóújfalu'!$G$2:$G$97</c:f>
              <c:numCache>
                <c:ptCount val="96"/>
                <c:pt idx="0">
                  <c:v>0.9090909090909091</c:v>
                </c:pt>
                <c:pt idx="1">
                  <c:v>1.8181818181818181</c:v>
                </c:pt>
                <c:pt idx="2">
                  <c:v>2.727272727272727</c:v>
                </c:pt>
                <c:pt idx="3">
                  <c:v>3.6363636363636362</c:v>
                </c:pt>
                <c:pt idx="4">
                  <c:v>4.545454545454546</c:v>
                </c:pt>
                <c:pt idx="5">
                  <c:v>5.454545454545454</c:v>
                </c:pt>
                <c:pt idx="6">
                  <c:v>6.363636363636363</c:v>
                </c:pt>
                <c:pt idx="7">
                  <c:v>7.2727272727272725</c:v>
                </c:pt>
                <c:pt idx="8">
                  <c:v>8.181818181818182</c:v>
                </c:pt>
                <c:pt idx="9">
                  <c:v>9.090909090909092</c:v>
                </c:pt>
                <c:pt idx="10">
                  <c:v>10</c:v>
                </c:pt>
                <c:pt idx="11">
                  <c:v>10.909090909090908</c:v>
                </c:pt>
                <c:pt idx="12">
                  <c:v>11.818181818181818</c:v>
                </c:pt>
                <c:pt idx="13">
                  <c:v>12.727272727272727</c:v>
                </c:pt>
                <c:pt idx="14">
                  <c:v>13.636363636363635</c:v>
                </c:pt>
                <c:pt idx="15">
                  <c:v>14.545454545454545</c:v>
                </c:pt>
                <c:pt idx="16">
                  <c:v>15.454545454545453</c:v>
                </c:pt>
                <c:pt idx="17">
                  <c:v>16.363636363636363</c:v>
                </c:pt>
                <c:pt idx="18">
                  <c:v>17.272727272727273</c:v>
                </c:pt>
                <c:pt idx="19">
                  <c:v>19.090909090909093</c:v>
                </c:pt>
                <c:pt idx="20">
                  <c:v>20</c:v>
                </c:pt>
                <c:pt idx="21">
                  <c:v>20.909090909090907</c:v>
                </c:pt>
                <c:pt idx="22">
                  <c:v>21.818181818181817</c:v>
                </c:pt>
                <c:pt idx="23">
                  <c:v>22.727272727272727</c:v>
                </c:pt>
                <c:pt idx="24">
                  <c:v>23.636363636363637</c:v>
                </c:pt>
                <c:pt idx="25">
                  <c:v>24.545454545454547</c:v>
                </c:pt>
                <c:pt idx="26">
                  <c:v>25.454545454545453</c:v>
                </c:pt>
                <c:pt idx="27">
                  <c:v>26.36363636363636</c:v>
                </c:pt>
                <c:pt idx="28">
                  <c:v>27.27272727272727</c:v>
                </c:pt>
                <c:pt idx="29">
                  <c:v>28.18181818181818</c:v>
                </c:pt>
                <c:pt idx="30">
                  <c:v>29.09090909090909</c:v>
                </c:pt>
                <c:pt idx="31">
                  <c:v>30</c:v>
                </c:pt>
                <c:pt idx="32">
                  <c:v>31.818181818181817</c:v>
                </c:pt>
                <c:pt idx="33">
                  <c:v>33.63636363636363</c:v>
                </c:pt>
                <c:pt idx="34">
                  <c:v>34.54545454545455</c:v>
                </c:pt>
                <c:pt idx="35">
                  <c:v>35.45454545454545</c:v>
                </c:pt>
                <c:pt idx="36">
                  <c:v>36.36363636363637</c:v>
                </c:pt>
                <c:pt idx="37">
                  <c:v>37.27272727272727</c:v>
                </c:pt>
                <c:pt idx="38">
                  <c:v>38.18181818181819</c:v>
                </c:pt>
                <c:pt idx="39">
                  <c:v>39.09090909090909</c:v>
                </c:pt>
                <c:pt idx="40">
                  <c:v>40</c:v>
                </c:pt>
                <c:pt idx="41">
                  <c:v>40.909090909090914</c:v>
                </c:pt>
                <c:pt idx="42">
                  <c:v>41.81818181818181</c:v>
                </c:pt>
                <c:pt idx="43">
                  <c:v>43.63636363636363</c:v>
                </c:pt>
                <c:pt idx="44">
                  <c:v>45.45454545454545</c:v>
                </c:pt>
                <c:pt idx="45">
                  <c:v>46.36363636363636</c:v>
                </c:pt>
                <c:pt idx="46">
                  <c:v>47.27272727272727</c:v>
                </c:pt>
                <c:pt idx="47">
                  <c:v>49.09090909090909</c:v>
                </c:pt>
                <c:pt idx="48">
                  <c:v>50</c:v>
                </c:pt>
                <c:pt idx="49">
                  <c:v>50.90909090909091</c:v>
                </c:pt>
                <c:pt idx="50">
                  <c:v>51.81818181818182</c:v>
                </c:pt>
                <c:pt idx="51">
                  <c:v>52.72727272727272</c:v>
                </c:pt>
                <c:pt idx="52">
                  <c:v>53.63636363636364</c:v>
                </c:pt>
                <c:pt idx="53">
                  <c:v>54.54545454545454</c:v>
                </c:pt>
                <c:pt idx="54">
                  <c:v>56.36363636363636</c:v>
                </c:pt>
                <c:pt idx="55">
                  <c:v>58.18181818181818</c:v>
                </c:pt>
                <c:pt idx="56">
                  <c:v>60</c:v>
                </c:pt>
                <c:pt idx="57">
                  <c:v>60.909090909090914</c:v>
                </c:pt>
                <c:pt idx="58">
                  <c:v>61.81818181818181</c:v>
                </c:pt>
                <c:pt idx="59">
                  <c:v>62.727272727272734</c:v>
                </c:pt>
                <c:pt idx="60">
                  <c:v>64.54545454545455</c:v>
                </c:pt>
                <c:pt idx="61">
                  <c:v>65.45454545454545</c:v>
                </c:pt>
                <c:pt idx="62">
                  <c:v>66.36363636363637</c:v>
                </c:pt>
                <c:pt idx="63">
                  <c:v>67.27272727272727</c:v>
                </c:pt>
                <c:pt idx="64">
                  <c:v>69.0909090909091</c:v>
                </c:pt>
                <c:pt idx="65">
                  <c:v>70</c:v>
                </c:pt>
                <c:pt idx="66">
                  <c:v>70.9090909090909</c:v>
                </c:pt>
                <c:pt idx="67">
                  <c:v>72.72727272727273</c:v>
                </c:pt>
                <c:pt idx="68">
                  <c:v>74.54545454545455</c:v>
                </c:pt>
                <c:pt idx="69">
                  <c:v>75.45454545454545</c:v>
                </c:pt>
                <c:pt idx="70">
                  <c:v>76.36363636363637</c:v>
                </c:pt>
                <c:pt idx="71">
                  <c:v>77.27272727272727</c:v>
                </c:pt>
                <c:pt idx="72">
                  <c:v>79.0909090909091</c:v>
                </c:pt>
                <c:pt idx="73">
                  <c:v>80</c:v>
                </c:pt>
                <c:pt idx="74">
                  <c:v>80.9090909090909</c:v>
                </c:pt>
                <c:pt idx="75">
                  <c:v>81.81818181818183</c:v>
                </c:pt>
                <c:pt idx="76">
                  <c:v>82.72727272727273</c:v>
                </c:pt>
                <c:pt idx="77">
                  <c:v>83.63636363636363</c:v>
                </c:pt>
                <c:pt idx="78">
                  <c:v>84.54545454545455</c:v>
                </c:pt>
                <c:pt idx="79">
                  <c:v>85.45454545454545</c:v>
                </c:pt>
                <c:pt idx="80">
                  <c:v>86.36363636363636</c:v>
                </c:pt>
                <c:pt idx="81">
                  <c:v>87.27272727272727</c:v>
                </c:pt>
                <c:pt idx="82">
                  <c:v>88.18181818181819</c:v>
                </c:pt>
                <c:pt idx="83">
                  <c:v>89.0909090909091</c:v>
                </c:pt>
                <c:pt idx="84">
                  <c:v>90</c:v>
                </c:pt>
                <c:pt idx="85">
                  <c:v>90.9090909090909</c:v>
                </c:pt>
                <c:pt idx="86">
                  <c:v>91.81818181818183</c:v>
                </c:pt>
                <c:pt idx="87">
                  <c:v>92.72727272727272</c:v>
                </c:pt>
                <c:pt idx="88">
                  <c:v>93.63636363636364</c:v>
                </c:pt>
                <c:pt idx="89">
                  <c:v>94.54545454545455</c:v>
                </c:pt>
                <c:pt idx="90">
                  <c:v>95.45454545454545</c:v>
                </c:pt>
                <c:pt idx="91">
                  <c:v>96.36363636363636</c:v>
                </c:pt>
                <c:pt idx="92">
                  <c:v>97.27272727272728</c:v>
                </c:pt>
                <c:pt idx="93">
                  <c:v>98.18181818181819</c:v>
                </c:pt>
                <c:pt idx="94">
                  <c:v>99.0909090909091</c:v>
                </c:pt>
                <c:pt idx="9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'[1]Berettyó, Berettyóújfalu'!$P$22:$P$36</c:f>
              <c:numCache>
                <c:ptCount val="15"/>
                <c:pt idx="1">
                  <c:v>573.5309742428805</c:v>
                </c:pt>
                <c:pt idx="2">
                  <c:v>541.7451302709658</c:v>
                </c:pt>
                <c:pt idx="3">
                  <c:v>494.0663643130937</c:v>
                </c:pt>
                <c:pt idx="4">
                  <c:v>451.70467276871875</c:v>
                </c:pt>
                <c:pt idx="5">
                  <c:v>400.4077309544692</c:v>
                </c:pt>
                <c:pt idx="6">
                  <c:v>363.41908302794394</c:v>
                </c:pt>
                <c:pt idx="7">
                  <c:v>331.8139729450845</c:v>
                </c:pt>
                <c:pt idx="8">
                  <c:v>302.27272727272725</c:v>
                </c:pt>
                <c:pt idx="9">
                  <c:v>272.73148160037</c:v>
                </c:pt>
                <c:pt idx="10">
                  <c:v>241.12637151751056</c:v>
                </c:pt>
                <c:pt idx="11">
                  <c:v>204.13772359098533</c:v>
                </c:pt>
                <c:pt idx="12">
                  <c:v>152.84078177673578</c:v>
                </c:pt>
                <c:pt idx="13">
                  <c:v>110.47909023236082</c:v>
                </c:pt>
                <c:pt idx="14">
                  <c:v>31.014480302574043</c:v>
                </c:pt>
              </c:numCache>
            </c:numRef>
          </c:xVal>
          <c:yVal>
            <c:numRef>
              <c:f>'[1]Berettyó, Berettyóújfalu'!$L$22:$L$36</c:f>
              <c:numCache>
                <c:ptCount val="15"/>
                <c:pt idx="1">
                  <c:v>99</c:v>
                </c:pt>
                <c:pt idx="2">
                  <c:v>98</c:v>
                </c:pt>
                <c:pt idx="3">
                  <c:v>95</c:v>
                </c:pt>
                <c:pt idx="4">
                  <c:v>90</c:v>
                </c:pt>
                <c:pt idx="5">
                  <c:v>80</c:v>
                </c:pt>
                <c:pt idx="6">
                  <c:v>70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  <c:pt idx="10">
                  <c:v>30.000000000000004</c:v>
                </c:pt>
                <c:pt idx="11">
                  <c:v>19.999999999999996</c:v>
                </c:pt>
                <c:pt idx="12">
                  <c:v>9.999999999999998</c:v>
                </c:pt>
                <c:pt idx="13">
                  <c:v>5.000000000000004</c:v>
                </c:pt>
                <c:pt idx="14">
                  <c:v>1.0000000000000009</c:v>
                </c:pt>
              </c:numCache>
            </c:numRef>
          </c:yVal>
          <c:smooth val="1"/>
        </c:ser>
        <c:axId val="9170404"/>
        <c:axId val="15424773"/>
      </c:scatterChart>
      <c:valAx>
        <c:axId val="9170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 val="autoZero"/>
        <c:crossBetween val="midCat"/>
        <c:dispUnits/>
      </c:valAx>
      <c:valAx>
        <c:axId val="154247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7040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12"/>
          <c:w val="0.594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Bodrog, Felsőberecki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Felsőberecki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'[1]Bodrog, Felsőberecki'!$E$2:$E$75</c:f>
              <c:numCache>
                <c:ptCount val="74"/>
                <c:pt idx="0">
                  <c:v>342</c:v>
                </c:pt>
                <c:pt idx="1">
                  <c:v>375</c:v>
                </c:pt>
                <c:pt idx="2">
                  <c:v>382</c:v>
                </c:pt>
                <c:pt idx="3">
                  <c:v>395</c:v>
                </c:pt>
                <c:pt idx="4">
                  <c:v>414</c:v>
                </c:pt>
                <c:pt idx="5">
                  <c:v>416</c:v>
                </c:pt>
                <c:pt idx="6">
                  <c:v>427</c:v>
                </c:pt>
                <c:pt idx="7">
                  <c:v>446</c:v>
                </c:pt>
                <c:pt idx="8">
                  <c:v>452</c:v>
                </c:pt>
                <c:pt idx="9">
                  <c:v>452</c:v>
                </c:pt>
                <c:pt idx="10">
                  <c:v>460</c:v>
                </c:pt>
                <c:pt idx="11">
                  <c:v>473</c:v>
                </c:pt>
                <c:pt idx="12">
                  <c:v>476</c:v>
                </c:pt>
                <c:pt idx="13">
                  <c:v>486</c:v>
                </c:pt>
                <c:pt idx="14">
                  <c:v>488</c:v>
                </c:pt>
                <c:pt idx="15">
                  <c:v>490</c:v>
                </c:pt>
                <c:pt idx="16">
                  <c:v>498</c:v>
                </c:pt>
                <c:pt idx="17">
                  <c:v>499</c:v>
                </c:pt>
                <c:pt idx="18">
                  <c:v>511</c:v>
                </c:pt>
                <c:pt idx="19">
                  <c:v>512</c:v>
                </c:pt>
                <c:pt idx="20">
                  <c:v>514</c:v>
                </c:pt>
                <c:pt idx="21">
                  <c:v>517</c:v>
                </c:pt>
                <c:pt idx="22">
                  <c:v>523</c:v>
                </c:pt>
                <c:pt idx="23">
                  <c:v>524</c:v>
                </c:pt>
                <c:pt idx="24">
                  <c:v>534</c:v>
                </c:pt>
                <c:pt idx="25">
                  <c:v>535</c:v>
                </c:pt>
                <c:pt idx="26">
                  <c:v>540</c:v>
                </c:pt>
                <c:pt idx="27">
                  <c:v>542</c:v>
                </c:pt>
                <c:pt idx="28">
                  <c:v>545</c:v>
                </c:pt>
                <c:pt idx="29">
                  <c:v>546</c:v>
                </c:pt>
                <c:pt idx="30">
                  <c:v>553</c:v>
                </c:pt>
                <c:pt idx="31">
                  <c:v>565</c:v>
                </c:pt>
                <c:pt idx="32">
                  <c:v>566</c:v>
                </c:pt>
                <c:pt idx="33">
                  <c:v>569</c:v>
                </c:pt>
                <c:pt idx="34">
                  <c:v>573</c:v>
                </c:pt>
                <c:pt idx="35">
                  <c:v>574</c:v>
                </c:pt>
                <c:pt idx="36">
                  <c:v>583</c:v>
                </c:pt>
                <c:pt idx="37">
                  <c:v>584</c:v>
                </c:pt>
                <c:pt idx="38">
                  <c:v>599</c:v>
                </c:pt>
                <c:pt idx="39">
                  <c:v>601</c:v>
                </c:pt>
                <c:pt idx="40">
                  <c:v>606</c:v>
                </c:pt>
                <c:pt idx="41">
                  <c:v>616</c:v>
                </c:pt>
                <c:pt idx="42">
                  <c:v>620</c:v>
                </c:pt>
                <c:pt idx="43">
                  <c:v>625</c:v>
                </c:pt>
                <c:pt idx="44">
                  <c:v>626</c:v>
                </c:pt>
                <c:pt idx="45">
                  <c:v>629</c:v>
                </c:pt>
                <c:pt idx="46">
                  <c:v>630</c:v>
                </c:pt>
                <c:pt idx="47">
                  <c:v>636</c:v>
                </c:pt>
                <c:pt idx="48">
                  <c:v>637</c:v>
                </c:pt>
                <c:pt idx="49">
                  <c:v>641</c:v>
                </c:pt>
                <c:pt idx="50">
                  <c:v>644</c:v>
                </c:pt>
                <c:pt idx="51">
                  <c:v>649</c:v>
                </c:pt>
                <c:pt idx="52">
                  <c:v>650</c:v>
                </c:pt>
                <c:pt idx="53">
                  <c:v>651</c:v>
                </c:pt>
                <c:pt idx="54">
                  <c:v>652</c:v>
                </c:pt>
                <c:pt idx="55">
                  <c:v>653</c:v>
                </c:pt>
                <c:pt idx="56">
                  <c:v>659</c:v>
                </c:pt>
                <c:pt idx="57">
                  <c:v>663</c:v>
                </c:pt>
                <c:pt idx="58">
                  <c:v>664</c:v>
                </c:pt>
                <c:pt idx="59">
                  <c:v>665</c:v>
                </c:pt>
                <c:pt idx="60">
                  <c:v>669</c:v>
                </c:pt>
                <c:pt idx="61">
                  <c:v>674</c:v>
                </c:pt>
                <c:pt idx="62">
                  <c:v>687</c:v>
                </c:pt>
                <c:pt idx="63">
                  <c:v>690</c:v>
                </c:pt>
                <c:pt idx="64">
                  <c:v>697</c:v>
                </c:pt>
                <c:pt idx="65">
                  <c:v>708</c:v>
                </c:pt>
                <c:pt idx="66">
                  <c:v>710</c:v>
                </c:pt>
                <c:pt idx="67">
                  <c:v>712</c:v>
                </c:pt>
                <c:pt idx="68">
                  <c:v>742</c:v>
                </c:pt>
                <c:pt idx="69">
                  <c:v>747</c:v>
                </c:pt>
                <c:pt idx="70">
                  <c:v>755</c:v>
                </c:pt>
                <c:pt idx="71">
                  <c:v>774</c:v>
                </c:pt>
                <c:pt idx="72">
                  <c:v>783</c:v>
                </c:pt>
                <c:pt idx="73">
                  <c:v>795</c:v>
                </c:pt>
              </c:numCache>
            </c:numRef>
          </c:xVal>
          <c:yVal>
            <c:numRef>
              <c:f>'[1]Bodrog, Felsőberecki'!$G$2:$G$75</c:f>
              <c:numCache>
                <c:ptCount val="74"/>
                <c:pt idx="0">
                  <c:v>1.2048192771084338</c:v>
                </c:pt>
                <c:pt idx="1">
                  <c:v>2.4096385542168677</c:v>
                </c:pt>
                <c:pt idx="2">
                  <c:v>3.614457831325301</c:v>
                </c:pt>
                <c:pt idx="3">
                  <c:v>4.819277108433735</c:v>
                </c:pt>
                <c:pt idx="4">
                  <c:v>6.024096385542169</c:v>
                </c:pt>
                <c:pt idx="5">
                  <c:v>7.228915662650602</c:v>
                </c:pt>
                <c:pt idx="6">
                  <c:v>8.433734939759036</c:v>
                </c:pt>
                <c:pt idx="7">
                  <c:v>9.63855421686747</c:v>
                </c:pt>
                <c:pt idx="8">
                  <c:v>10.843373493975903</c:v>
                </c:pt>
                <c:pt idx="9">
                  <c:v>12.048192771084338</c:v>
                </c:pt>
                <c:pt idx="10">
                  <c:v>13.253012048192772</c:v>
                </c:pt>
                <c:pt idx="11">
                  <c:v>14.457831325301203</c:v>
                </c:pt>
                <c:pt idx="12">
                  <c:v>15.66265060240964</c:v>
                </c:pt>
                <c:pt idx="13">
                  <c:v>16.867469879518072</c:v>
                </c:pt>
                <c:pt idx="14">
                  <c:v>18.072289156626507</c:v>
                </c:pt>
                <c:pt idx="15">
                  <c:v>19.27710843373494</c:v>
                </c:pt>
                <c:pt idx="16">
                  <c:v>20.481927710843372</c:v>
                </c:pt>
                <c:pt idx="17">
                  <c:v>21.686746987951807</c:v>
                </c:pt>
                <c:pt idx="18">
                  <c:v>22.89156626506024</c:v>
                </c:pt>
                <c:pt idx="19">
                  <c:v>24.096385542168676</c:v>
                </c:pt>
                <c:pt idx="20">
                  <c:v>25.301204819277107</c:v>
                </c:pt>
                <c:pt idx="21">
                  <c:v>26.506024096385545</c:v>
                </c:pt>
                <c:pt idx="22">
                  <c:v>27.710843373493976</c:v>
                </c:pt>
                <c:pt idx="23">
                  <c:v>28.915662650602407</c:v>
                </c:pt>
                <c:pt idx="24">
                  <c:v>30.120481927710845</c:v>
                </c:pt>
                <c:pt idx="25">
                  <c:v>31.32530120481928</c:v>
                </c:pt>
                <c:pt idx="26">
                  <c:v>32.53012048192771</c:v>
                </c:pt>
                <c:pt idx="27">
                  <c:v>33.734939759036145</c:v>
                </c:pt>
                <c:pt idx="28">
                  <c:v>34.93975903614458</c:v>
                </c:pt>
                <c:pt idx="29">
                  <c:v>36.144578313253014</c:v>
                </c:pt>
                <c:pt idx="30">
                  <c:v>37.34939759036144</c:v>
                </c:pt>
                <c:pt idx="31">
                  <c:v>38.55421686746988</c:v>
                </c:pt>
                <c:pt idx="32">
                  <c:v>40.963855421686745</c:v>
                </c:pt>
                <c:pt idx="33">
                  <c:v>43.373493975903614</c:v>
                </c:pt>
                <c:pt idx="34">
                  <c:v>44.57831325301205</c:v>
                </c:pt>
                <c:pt idx="35">
                  <c:v>45.78313253012048</c:v>
                </c:pt>
                <c:pt idx="36">
                  <c:v>46.98795180722892</c:v>
                </c:pt>
                <c:pt idx="37">
                  <c:v>49.39759036144578</c:v>
                </c:pt>
                <c:pt idx="38">
                  <c:v>50.602409638554214</c:v>
                </c:pt>
                <c:pt idx="39">
                  <c:v>51.80722891566265</c:v>
                </c:pt>
                <c:pt idx="40">
                  <c:v>53.01204819277109</c:v>
                </c:pt>
                <c:pt idx="41">
                  <c:v>55.42168674698795</c:v>
                </c:pt>
                <c:pt idx="42">
                  <c:v>56.62650602409639</c:v>
                </c:pt>
                <c:pt idx="43">
                  <c:v>57.831325301204814</c:v>
                </c:pt>
                <c:pt idx="44">
                  <c:v>59.036144578313255</c:v>
                </c:pt>
                <c:pt idx="45">
                  <c:v>60.24096385542169</c:v>
                </c:pt>
                <c:pt idx="46">
                  <c:v>61.44578313253012</c:v>
                </c:pt>
                <c:pt idx="47">
                  <c:v>63.85542168674698</c:v>
                </c:pt>
                <c:pt idx="48">
                  <c:v>65.06024096385542</c:v>
                </c:pt>
                <c:pt idx="49">
                  <c:v>67.46987951807229</c:v>
                </c:pt>
                <c:pt idx="50">
                  <c:v>69.87951807228916</c:v>
                </c:pt>
                <c:pt idx="51">
                  <c:v>71.08433734939759</c:v>
                </c:pt>
                <c:pt idx="52">
                  <c:v>72.28915662650603</c:v>
                </c:pt>
                <c:pt idx="53">
                  <c:v>73.49397590361446</c:v>
                </c:pt>
                <c:pt idx="54">
                  <c:v>74.69879518072288</c:v>
                </c:pt>
                <c:pt idx="55">
                  <c:v>75.90361445783132</c:v>
                </c:pt>
                <c:pt idx="56">
                  <c:v>77.10843373493977</c:v>
                </c:pt>
                <c:pt idx="57">
                  <c:v>78.3132530120482</c:v>
                </c:pt>
                <c:pt idx="58">
                  <c:v>79.51807228915662</c:v>
                </c:pt>
                <c:pt idx="59">
                  <c:v>81.92771084337349</c:v>
                </c:pt>
                <c:pt idx="60">
                  <c:v>84.33734939759037</c:v>
                </c:pt>
                <c:pt idx="61">
                  <c:v>85.54216867469879</c:v>
                </c:pt>
                <c:pt idx="62">
                  <c:v>86.74698795180723</c:v>
                </c:pt>
                <c:pt idx="63">
                  <c:v>87.95180722891565</c:v>
                </c:pt>
                <c:pt idx="64">
                  <c:v>89.1566265060241</c:v>
                </c:pt>
                <c:pt idx="65">
                  <c:v>90.36144578313254</c:v>
                </c:pt>
                <c:pt idx="66">
                  <c:v>91.56626506024097</c:v>
                </c:pt>
                <c:pt idx="67">
                  <c:v>92.7710843373494</c:v>
                </c:pt>
                <c:pt idx="68">
                  <c:v>93.97590361445783</c:v>
                </c:pt>
                <c:pt idx="69">
                  <c:v>95.18072289156626</c:v>
                </c:pt>
                <c:pt idx="70">
                  <c:v>96.3855421686747</c:v>
                </c:pt>
                <c:pt idx="71">
                  <c:v>97.59036144578313</c:v>
                </c:pt>
                <c:pt idx="72">
                  <c:v>98.79518072289156</c:v>
                </c:pt>
                <c:pt idx="73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'[1]Bodrog, Felsőberecki'!$P$22:$P$36</c:f>
              <c:numCache>
                <c:ptCount val="15"/>
                <c:pt idx="1">
                  <c:v>820.0494149026003</c:v>
                </c:pt>
                <c:pt idx="2">
                  <c:v>792.6123804059665</c:v>
                </c:pt>
                <c:pt idx="3">
                  <c:v>751.4568286610158</c:v>
                </c:pt>
                <c:pt idx="4">
                  <c:v>714.8908909037632</c:v>
                </c:pt>
                <c:pt idx="5">
                  <c:v>670.6121873597276</c:v>
                </c:pt>
                <c:pt idx="6">
                  <c:v>638.6841753163594</c:v>
                </c:pt>
                <c:pt idx="7">
                  <c:v>611.4031474355355</c:v>
                </c:pt>
                <c:pt idx="8">
                  <c:v>585.9036144578313</c:v>
                </c:pt>
                <c:pt idx="9">
                  <c:v>560.404081480127</c:v>
                </c:pt>
                <c:pt idx="10">
                  <c:v>533.1230535993031</c:v>
                </c:pt>
                <c:pt idx="11">
                  <c:v>501.19504155593495</c:v>
                </c:pt>
                <c:pt idx="12">
                  <c:v>456.91633801189937</c:v>
                </c:pt>
                <c:pt idx="13">
                  <c:v>420.35040025464673</c:v>
                </c:pt>
                <c:pt idx="14">
                  <c:v>351.7578140130622</c:v>
                </c:pt>
              </c:numCache>
            </c:numRef>
          </c:xVal>
          <c:yVal>
            <c:numRef>
              <c:f>'[1]Bodrog, Felsőberecki'!$L$22:$L$36</c:f>
              <c:numCache>
                <c:ptCount val="15"/>
                <c:pt idx="1">
                  <c:v>99</c:v>
                </c:pt>
                <c:pt idx="2">
                  <c:v>98</c:v>
                </c:pt>
                <c:pt idx="3">
                  <c:v>95</c:v>
                </c:pt>
                <c:pt idx="4">
                  <c:v>90</c:v>
                </c:pt>
                <c:pt idx="5">
                  <c:v>80</c:v>
                </c:pt>
                <c:pt idx="6">
                  <c:v>70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  <c:pt idx="10">
                  <c:v>30.000000000000004</c:v>
                </c:pt>
                <c:pt idx="11">
                  <c:v>19.999999999999996</c:v>
                </c:pt>
                <c:pt idx="12">
                  <c:v>9.999999999999998</c:v>
                </c:pt>
                <c:pt idx="13">
                  <c:v>5.000000000000004</c:v>
                </c:pt>
                <c:pt idx="14">
                  <c:v>1.0000000000000009</c:v>
                </c:pt>
              </c:numCache>
            </c:numRef>
          </c:yVal>
          <c:smooth val="1"/>
        </c:ser>
        <c:axId val="4605230"/>
        <c:axId val="41447071"/>
      </c:scatterChart>
      <c:valAx>
        <c:axId val="4605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071"/>
        <c:crosses val="autoZero"/>
        <c:crossBetween val="midCat"/>
        <c:dispUnits/>
      </c:valAx>
      <c:valAx>
        <c:axId val="4144707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52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5"/>
          <c:y val="0.912"/>
          <c:w val="0.568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Duna, Budapest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Budapest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'[1]Duna, Budapest'!$E$2:$E$94</c:f>
              <c:numCache>
                <c:ptCount val="93"/>
                <c:pt idx="0">
                  <c:v>315</c:v>
                </c:pt>
                <c:pt idx="1">
                  <c:v>382</c:v>
                </c:pt>
                <c:pt idx="2">
                  <c:v>395</c:v>
                </c:pt>
                <c:pt idx="3">
                  <c:v>400</c:v>
                </c:pt>
                <c:pt idx="4">
                  <c:v>410</c:v>
                </c:pt>
                <c:pt idx="5">
                  <c:v>415</c:v>
                </c:pt>
                <c:pt idx="6">
                  <c:v>429</c:v>
                </c:pt>
                <c:pt idx="7">
                  <c:v>442</c:v>
                </c:pt>
                <c:pt idx="8">
                  <c:v>449</c:v>
                </c:pt>
                <c:pt idx="9">
                  <c:v>450</c:v>
                </c:pt>
                <c:pt idx="10">
                  <c:v>464</c:v>
                </c:pt>
                <c:pt idx="11">
                  <c:v>468</c:v>
                </c:pt>
                <c:pt idx="12">
                  <c:v>470</c:v>
                </c:pt>
                <c:pt idx="13">
                  <c:v>478</c:v>
                </c:pt>
                <c:pt idx="14">
                  <c:v>481</c:v>
                </c:pt>
                <c:pt idx="15">
                  <c:v>484</c:v>
                </c:pt>
                <c:pt idx="16">
                  <c:v>486</c:v>
                </c:pt>
                <c:pt idx="17">
                  <c:v>488</c:v>
                </c:pt>
                <c:pt idx="18">
                  <c:v>494</c:v>
                </c:pt>
                <c:pt idx="19">
                  <c:v>495</c:v>
                </c:pt>
                <c:pt idx="20">
                  <c:v>496</c:v>
                </c:pt>
                <c:pt idx="21">
                  <c:v>498</c:v>
                </c:pt>
                <c:pt idx="22">
                  <c:v>499</c:v>
                </c:pt>
                <c:pt idx="23">
                  <c:v>505</c:v>
                </c:pt>
                <c:pt idx="24">
                  <c:v>508</c:v>
                </c:pt>
                <c:pt idx="25">
                  <c:v>519</c:v>
                </c:pt>
                <c:pt idx="26">
                  <c:v>522</c:v>
                </c:pt>
                <c:pt idx="27">
                  <c:v>524</c:v>
                </c:pt>
                <c:pt idx="28">
                  <c:v>525</c:v>
                </c:pt>
                <c:pt idx="29">
                  <c:v>528</c:v>
                </c:pt>
                <c:pt idx="30">
                  <c:v>529</c:v>
                </c:pt>
                <c:pt idx="31">
                  <c:v>530</c:v>
                </c:pt>
                <c:pt idx="32">
                  <c:v>532</c:v>
                </c:pt>
                <c:pt idx="33">
                  <c:v>536</c:v>
                </c:pt>
                <c:pt idx="34">
                  <c:v>545</c:v>
                </c:pt>
                <c:pt idx="35">
                  <c:v>551</c:v>
                </c:pt>
                <c:pt idx="36">
                  <c:v>552</c:v>
                </c:pt>
                <c:pt idx="37">
                  <c:v>554</c:v>
                </c:pt>
                <c:pt idx="38">
                  <c:v>565</c:v>
                </c:pt>
                <c:pt idx="39">
                  <c:v>566</c:v>
                </c:pt>
                <c:pt idx="40">
                  <c:v>568</c:v>
                </c:pt>
                <c:pt idx="41">
                  <c:v>582</c:v>
                </c:pt>
                <c:pt idx="42">
                  <c:v>589</c:v>
                </c:pt>
                <c:pt idx="43">
                  <c:v>591</c:v>
                </c:pt>
                <c:pt idx="44">
                  <c:v>593</c:v>
                </c:pt>
                <c:pt idx="45">
                  <c:v>597</c:v>
                </c:pt>
                <c:pt idx="46">
                  <c:v>598</c:v>
                </c:pt>
                <c:pt idx="47">
                  <c:v>604</c:v>
                </c:pt>
                <c:pt idx="48">
                  <c:v>608</c:v>
                </c:pt>
                <c:pt idx="49">
                  <c:v>612</c:v>
                </c:pt>
                <c:pt idx="50">
                  <c:v>613</c:v>
                </c:pt>
                <c:pt idx="51">
                  <c:v>619</c:v>
                </c:pt>
                <c:pt idx="52">
                  <c:v>622</c:v>
                </c:pt>
                <c:pt idx="53">
                  <c:v>624</c:v>
                </c:pt>
                <c:pt idx="54">
                  <c:v>631</c:v>
                </c:pt>
                <c:pt idx="55">
                  <c:v>633</c:v>
                </c:pt>
                <c:pt idx="56">
                  <c:v>635</c:v>
                </c:pt>
                <c:pt idx="57">
                  <c:v>652</c:v>
                </c:pt>
                <c:pt idx="58">
                  <c:v>657</c:v>
                </c:pt>
                <c:pt idx="59">
                  <c:v>658</c:v>
                </c:pt>
                <c:pt idx="60">
                  <c:v>663</c:v>
                </c:pt>
                <c:pt idx="61">
                  <c:v>664</c:v>
                </c:pt>
                <c:pt idx="62">
                  <c:v>666</c:v>
                </c:pt>
                <c:pt idx="63">
                  <c:v>669</c:v>
                </c:pt>
                <c:pt idx="64">
                  <c:v>673</c:v>
                </c:pt>
                <c:pt idx="65">
                  <c:v>676</c:v>
                </c:pt>
                <c:pt idx="66">
                  <c:v>677</c:v>
                </c:pt>
                <c:pt idx="67">
                  <c:v>678</c:v>
                </c:pt>
                <c:pt idx="68">
                  <c:v>684</c:v>
                </c:pt>
                <c:pt idx="69">
                  <c:v>686</c:v>
                </c:pt>
                <c:pt idx="70">
                  <c:v>690</c:v>
                </c:pt>
                <c:pt idx="71">
                  <c:v>692</c:v>
                </c:pt>
                <c:pt idx="72">
                  <c:v>708</c:v>
                </c:pt>
                <c:pt idx="73">
                  <c:v>709</c:v>
                </c:pt>
                <c:pt idx="74">
                  <c:v>712</c:v>
                </c:pt>
                <c:pt idx="75">
                  <c:v>714</c:v>
                </c:pt>
                <c:pt idx="76">
                  <c:v>715</c:v>
                </c:pt>
                <c:pt idx="77">
                  <c:v>716</c:v>
                </c:pt>
                <c:pt idx="78">
                  <c:v>723</c:v>
                </c:pt>
                <c:pt idx="79">
                  <c:v>724</c:v>
                </c:pt>
                <c:pt idx="80">
                  <c:v>733</c:v>
                </c:pt>
                <c:pt idx="81">
                  <c:v>738</c:v>
                </c:pt>
                <c:pt idx="82">
                  <c:v>754</c:v>
                </c:pt>
                <c:pt idx="83">
                  <c:v>756</c:v>
                </c:pt>
                <c:pt idx="84">
                  <c:v>759</c:v>
                </c:pt>
                <c:pt idx="85">
                  <c:v>764</c:v>
                </c:pt>
                <c:pt idx="86">
                  <c:v>776</c:v>
                </c:pt>
                <c:pt idx="87">
                  <c:v>783</c:v>
                </c:pt>
                <c:pt idx="88">
                  <c:v>807</c:v>
                </c:pt>
                <c:pt idx="89">
                  <c:v>827</c:v>
                </c:pt>
                <c:pt idx="90">
                  <c:v>845</c:v>
                </c:pt>
                <c:pt idx="91">
                  <c:v>848</c:v>
                </c:pt>
                <c:pt idx="92">
                  <c:v>860</c:v>
                </c:pt>
              </c:numCache>
            </c:numRef>
          </c:xVal>
          <c:yVal>
            <c:numRef>
              <c:f>'[1]Duna, Budapest'!$G$2:$G$94</c:f>
              <c:numCache>
                <c:ptCount val="93"/>
                <c:pt idx="0">
                  <c:v>0.9090909090909091</c:v>
                </c:pt>
                <c:pt idx="1">
                  <c:v>1.8181818181818181</c:v>
                </c:pt>
                <c:pt idx="2">
                  <c:v>2.727272727272727</c:v>
                </c:pt>
                <c:pt idx="3">
                  <c:v>3.6363636363636362</c:v>
                </c:pt>
                <c:pt idx="4">
                  <c:v>4.545454545454546</c:v>
                </c:pt>
                <c:pt idx="5">
                  <c:v>5.454545454545454</c:v>
                </c:pt>
                <c:pt idx="6">
                  <c:v>6.363636363636363</c:v>
                </c:pt>
                <c:pt idx="7">
                  <c:v>8.181818181818182</c:v>
                </c:pt>
                <c:pt idx="8">
                  <c:v>9.090909090909092</c:v>
                </c:pt>
                <c:pt idx="9">
                  <c:v>10</c:v>
                </c:pt>
                <c:pt idx="10">
                  <c:v>11.818181818181818</c:v>
                </c:pt>
                <c:pt idx="11">
                  <c:v>12.727272727272727</c:v>
                </c:pt>
                <c:pt idx="12">
                  <c:v>14.545454545454545</c:v>
                </c:pt>
                <c:pt idx="13">
                  <c:v>15.454545454545453</c:v>
                </c:pt>
                <c:pt idx="14">
                  <c:v>16.363636363636363</c:v>
                </c:pt>
                <c:pt idx="15">
                  <c:v>17.272727272727273</c:v>
                </c:pt>
                <c:pt idx="16">
                  <c:v>18.181818181818183</c:v>
                </c:pt>
                <c:pt idx="17">
                  <c:v>19.090909090909093</c:v>
                </c:pt>
                <c:pt idx="18">
                  <c:v>20</c:v>
                </c:pt>
                <c:pt idx="19">
                  <c:v>21.818181818181817</c:v>
                </c:pt>
                <c:pt idx="20">
                  <c:v>24.545454545454547</c:v>
                </c:pt>
                <c:pt idx="21">
                  <c:v>25.454545454545453</c:v>
                </c:pt>
                <c:pt idx="22">
                  <c:v>26.36363636363636</c:v>
                </c:pt>
                <c:pt idx="23">
                  <c:v>27.27272727272727</c:v>
                </c:pt>
                <c:pt idx="24">
                  <c:v>30</c:v>
                </c:pt>
                <c:pt idx="25">
                  <c:v>30.909090909090907</c:v>
                </c:pt>
                <c:pt idx="26">
                  <c:v>31.818181818181817</c:v>
                </c:pt>
                <c:pt idx="27">
                  <c:v>32.72727272727273</c:v>
                </c:pt>
                <c:pt idx="28">
                  <c:v>33.63636363636363</c:v>
                </c:pt>
                <c:pt idx="29">
                  <c:v>35.45454545454545</c:v>
                </c:pt>
                <c:pt idx="30">
                  <c:v>36.36363636363637</c:v>
                </c:pt>
                <c:pt idx="31">
                  <c:v>37.27272727272727</c:v>
                </c:pt>
                <c:pt idx="32">
                  <c:v>38.18181818181819</c:v>
                </c:pt>
                <c:pt idx="33">
                  <c:v>40</c:v>
                </c:pt>
                <c:pt idx="34">
                  <c:v>40.909090909090914</c:v>
                </c:pt>
                <c:pt idx="35">
                  <c:v>41.81818181818181</c:v>
                </c:pt>
                <c:pt idx="36">
                  <c:v>42.72727272727273</c:v>
                </c:pt>
                <c:pt idx="37">
                  <c:v>43.63636363636363</c:v>
                </c:pt>
                <c:pt idx="38">
                  <c:v>44.54545454545455</c:v>
                </c:pt>
                <c:pt idx="39">
                  <c:v>45.45454545454545</c:v>
                </c:pt>
                <c:pt idx="40">
                  <c:v>46.36363636363636</c:v>
                </c:pt>
                <c:pt idx="41">
                  <c:v>47.27272727272727</c:v>
                </c:pt>
                <c:pt idx="42">
                  <c:v>48.18181818181818</c:v>
                </c:pt>
                <c:pt idx="43">
                  <c:v>50</c:v>
                </c:pt>
                <c:pt idx="44">
                  <c:v>50.90909090909091</c:v>
                </c:pt>
                <c:pt idx="45">
                  <c:v>52.72727272727272</c:v>
                </c:pt>
                <c:pt idx="46">
                  <c:v>53.63636363636364</c:v>
                </c:pt>
                <c:pt idx="47">
                  <c:v>54.54545454545454</c:v>
                </c:pt>
                <c:pt idx="48">
                  <c:v>58.18181818181818</c:v>
                </c:pt>
                <c:pt idx="49">
                  <c:v>59.09090909090909</c:v>
                </c:pt>
                <c:pt idx="50">
                  <c:v>60</c:v>
                </c:pt>
                <c:pt idx="51">
                  <c:v>61.81818181818181</c:v>
                </c:pt>
                <c:pt idx="52">
                  <c:v>62.727272727272734</c:v>
                </c:pt>
                <c:pt idx="53">
                  <c:v>63.63636363636363</c:v>
                </c:pt>
                <c:pt idx="54">
                  <c:v>64.54545454545455</c:v>
                </c:pt>
                <c:pt idx="55">
                  <c:v>65.45454545454545</c:v>
                </c:pt>
                <c:pt idx="56">
                  <c:v>66.36363636363637</c:v>
                </c:pt>
                <c:pt idx="57">
                  <c:v>68.18181818181817</c:v>
                </c:pt>
                <c:pt idx="58">
                  <c:v>69.0909090909091</c:v>
                </c:pt>
                <c:pt idx="59">
                  <c:v>70</c:v>
                </c:pt>
                <c:pt idx="60">
                  <c:v>70.9090909090909</c:v>
                </c:pt>
                <c:pt idx="61">
                  <c:v>71.81818181818181</c:v>
                </c:pt>
                <c:pt idx="62">
                  <c:v>72.72727272727273</c:v>
                </c:pt>
                <c:pt idx="63">
                  <c:v>73.63636363636363</c:v>
                </c:pt>
                <c:pt idx="64">
                  <c:v>74.54545454545455</c:v>
                </c:pt>
                <c:pt idx="65">
                  <c:v>75.45454545454545</c:v>
                </c:pt>
                <c:pt idx="66">
                  <c:v>76.36363636363637</c:v>
                </c:pt>
                <c:pt idx="67">
                  <c:v>77.27272727272727</c:v>
                </c:pt>
                <c:pt idx="68">
                  <c:v>78.18181818181819</c:v>
                </c:pt>
                <c:pt idx="69">
                  <c:v>79.0909090909091</c:v>
                </c:pt>
                <c:pt idx="70">
                  <c:v>80</c:v>
                </c:pt>
                <c:pt idx="71">
                  <c:v>80.9090909090909</c:v>
                </c:pt>
                <c:pt idx="72">
                  <c:v>81.81818181818183</c:v>
                </c:pt>
                <c:pt idx="73">
                  <c:v>82.72727272727273</c:v>
                </c:pt>
                <c:pt idx="74">
                  <c:v>83.63636363636363</c:v>
                </c:pt>
                <c:pt idx="75">
                  <c:v>84.54545454545455</c:v>
                </c:pt>
                <c:pt idx="76">
                  <c:v>85.45454545454545</c:v>
                </c:pt>
                <c:pt idx="77">
                  <c:v>86.36363636363636</c:v>
                </c:pt>
                <c:pt idx="78">
                  <c:v>87.27272727272727</c:v>
                </c:pt>
                <c:pt idx="79">
                  <c:v>88.18181818181819</c:v>
                </c:pt>
                <c:pt idx="80">
                  <c:v>89.0909090909091</c:v>
                </c:pt>
                <c:pt idx="81">
                  <c:v>90</c:v>
                </c:pt>
                <c:pt idx="82">
                  <c:v>90.9090909090909</c:v>
                </c:pt>
                <c:pt idx="83">
                  <c:v>91.81818181818183</c:v>
                </c:pt>
                <c:pt idx="84">
                  <c:v>92.72727272727272</c:v>
                </c:pt>
                <c:pt idx="85">
                  <c:v>93.63636363636364</c:v>
                </c:pt>
                <c:pt idx="86">
                  <c:v>94.54545454545455</c:v>
                </c:pt>
                <c:pt idx="87">
                  <c:v>95.45454545454545</c:v>
                </c:pt>
                <c:pt idx="88">
                  <c:v>96.36363636363636</c:v>
                </c:pt>
                <c:pt idx="89">
                  <c:v>97.27272727272728</c:v>
                </c:pt>
                <c:pt idx="90">
                  <c:v>98.18181818181819</c:v>
                </c:pt>
                <c:pt idx="91">
                  <c:v>99.0909090909091</c:v>
                </c:pt>
                <c:pt idx="9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'[1]Duna, Budapest'!$P$22:$P$36</c:f>
              <c:numCache>
                <c:ptCount val="15"/>
                <c:pt idx="1">
                  <c:v>857.7380800559949</c:v>
                </c:pt>
                <c:pt idx="2">
                  <c:v>826.5564745813278</c:v>
                </c:pt>
                <c:pt idx="3">
                  <c:v>779.7840663693274</c:v>
                </c:pt>
                <c:pt idx="4">
                  <c:v>738.2276567253564</c:v>
                </c:pt>
                <c:pt idx="5">
                  <c:v>687.9058529965588</c:v>
                </c:pt>
                <c:pt idx="6">
                  <c:v>651.6203471687016</c:v>
                </c:pt>
                <c:pt idx="7">
                  <c:v>620.6160398909743</c:v>
                </c:pt>
                <c:pt idx="8">
                  <c:v>591.6363636363636</c:v>
                </c:pt>
                <c:pt idx="9">
                  <c:v>562.6566873817529</c:v>
                </c:pt>
                <c:pt idx="10">
                  <c:v>531.6523801040256</c:v>
                </c:pt>
                <c:pt idx="11">
                  <c:v>495.36687427616846</c:v>
                </c:pt>
                <c:pt idx="12">
                  <c:v>445.0450705473708</c:v>
                </c:pt>
                <c:pt idx="13">
                  <c:v>403.4886609033998</c:v>
                </c:pt>
                <c:pt idx="14">
                  <c:v>325.53464721673237</c:v>
                </c:pt>
              </c:numCache>
            </c:numRef>
          </c:xVal>
          <c:yVal>
            <c:numRef>
              <c:f>'[1]Duna, Budapest'!$L$22:$L$36</c:f>
              <c:numCache>
                <c:ptCount val="15"/>
                <c:pt idx="1">
                  <c:v>99</c:v>
                </c:pt>
                <c:pt idx="2">
                  <c:v>98</c:v>
                </c:pt>
                <c:pt idx="3">
                  <c:v>95</c:v>
                </c:pt>
                <c:pt idx="4">
                  <c:v>90</c:v>
                </c:pt>
                <c:pt idx="5">
                  <c:v>80</c:v>
                </c:pt>
                <c:pt idx="6">
                  <c:v>70</c:v>
                </c:pt>
                <c:pt idx="7">
                  <c:v>60</c:v>
                </c:pt>
                <c:pt idx="8">
                  <c:v>50</c:v>
                </c:pt>
                <c:pt idx="9">
                  <c:v>40</c:v>
                </c:pt>
                <c:pt idx="10">
                  <c:v>30.000000000000004</c:v>
                </c:pt>
                <c:pt idx="11">
                  <c:v>19.999999999999996</c:v>
                </c:pt>
                <c:pt idx="12">
                  <c:v>9.999999999999998</c:v>
                </c:pt>
                <c:pt idx="13">
                  <c:v>5.000000000000004</c:v>
                </c:pt>
                <c:pt idx="14">
                  <c:v>1.0000000000000009</c:v>
                </c:pt>
              </c:numCache>
            </c:numRef>
          </c:yVal>
          <c:smooth val="1"/>
        </c:ser>
        <c:axId val="37479320"/>
        <c:axId val="1769561"/>
      </c:scatterChart>
      <c:valAx>
        <c:axId val="3747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61"/>
        <c:crosses val="autoZero"/>
        <c:crossBetween val="midCat"/>
        <c:dispUnits/>
      </c:valAx>
      <c:valAx>
        <c:axId val="17695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93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75"/>
          <c:y val="0.912"/>
          <c:w val="0.524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Duna, Nagybajcs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Nagybajcs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'[1]Duna, Nagybajcs'!$E$2:$E$54</c:f>
              <c:numCache>
                <c:ptCount val="53"/>
                <c:pt idx="0">
                  <c:v>379</c:v>
                </c:pt>
                <c:pt idx="1">
                  <c:v>408</c:v>
                </c:pt>
                <c:pt idx="2">
                  <c:v>444</c:v>
                </c:pt>
                <c:pt idx="3">
                  <c:v>450</c:v>
                </c:pt>
                <c:pt idx="4">
                  <c:v>458</c:v>
                </c:pt>
                <c:pt idx="5">
                  <c:v>464</c:v>
                </c:pt>
                <c:pt idx="6">
                  <c:v>470</c:v>
                </c:pt>
                <c:pt idx="7">
                  <c:v>475</c:v>
                </c:pt>
                <c:pt idx="8">
                  <c:v>476</c:v>
                </c:pt>
                <c:pt idx="9">
                  <c:v>478</c:v>
                </c:pt>
                <c:pt idx="10">
                  <c:v>489</c:v>
                </c:pt>
                <c:pt idx="11">
                  <c:v>490</c:v>
                </c:pt>
                <c:pt idx="12">
                  <c:v>498</c:v>
                </c:pt>
                <c:pt idx="13">
                  <c:v>506</c:v>
                </c:pt>
                <c:pt idx="14">
                  <c:v>513</c:v>
                </c:pt>
                <c:pt idx="15">
                  <c:v>516</c:v>
                </c:pt>
                <c:pt idx="16">
                  <c:v>519</c:v>
                </c:pt>
                <c:pt idx="17">
                  <c:v>520</c:v>
                </c:pt>
                <c:pt idx="18">
                  <c:v>528</c:v>
                </c:pt>
                <c:pt idx="19">
                  <c:v>531</c:v>
                </c:pt>
                <c:pt idx="20">
                  <c:v>532</c:v>
                </c:pt>
                <c:pt idx="21">
                  <c:v>542</c:v>
                </c:pt>
                <c:pt idx="22">
                  <c:v>544</c:v>
                </c:pt>
                <c:pt idx="23">
                  <c:v>550</c:v>
                </c:pt>
                <c:pt idx="24">
                  <c:v>558</c:v>
                </c:pt>
                <c:pt idx="25">
                  <c:v>561</c:v>
                </c:pt>
                <c:pt idx="26">
                  <c:v>563</c:v>
                </c:pt>
                <c:pt idx="27">
                  <c:v>573</c:v>
                </c:pt>
                <c:pt idx="28">
                  <c:v>574</c:v>
                </c:pt>
                <c:pt idx="29">
                  <c:v>577</c:v>
                </c:pt>
                <c:pt idx="30">
                  <c:v>580</c:v>
                </c:pt>
                <c:pt idx="31">
                  <c:v>583</c:v>
                </c:pt>
                <c:pt idx="32">
                  <c:v>596</c:v>
                </c:pt>
                <c:pt idx="33">
                  <c:v>605</c:v>
                </c:pt>
                <c:pt idx="34">
                  <c:v>609</c:v>
                </c:pt>
                <c:pt idx="35">
                  <c:v>611</c:v>
                </c:pt>
                <c:pt idx="36">
                  <c:v>613</c:v>
                </c:pt>
                <c:pt idx="37">
                  <c:v>618</c:v>
                </c:pt>
                <c:pt idx="38">
                  <c:v>626</c:v>
                </c:pt>
                <c:pt idx="39">
                  <c:v>633</c:v>
                </c:pt>
                <c:pt idx="40">
                  <c:v>643</c:v>
                </c:pt>
                <c:pt idx="41">
                  <c:v>645</c:v>
                </c:pt>
                <c:pt idx="42">
                  <c:v>658</c:v>
                </c:pt>
                <c:pt idx="43">
                  <c:v>670</c:v>
                </c:pt>
                <c:pt idx="44">
                  <c:v>693</c:v>
                </c:pt>
                <c:pt idx="45">
                  <c:v>694</c:v>
                </c:pt>
                <c:pt idx="46">
                  <c:v>711</c:v>
                </c:pt>
                <c:pt idx="47">
                  <c:v>726</c:v>
                </c:pt>
                <c:pt idx="48">
                  <c:v>729</c:v>
                </c:pt>
                <c:pt idx="49">
                  <c:v>759</c:v>
                </c:pt>
                <c:pt idx="50">
                  <c:v>779</c:v>
                </c:pt>
                <c:pt idx="51">
                  <c:v>780</c:v>
                </c:pt>
                <c:pt idx="52">
                  <c:v>875</c:v>
                </c:pt>
              </c:numCache>
            </c:numRef>
          </c:xVal>
          <c:yVal>
            <c:numRef>
              <c:f>'[1]Duna, Nagybajcs'!$G$2:$G$54</c:f>
              <c:numCache>
                <c:ptCount val="53"/>
                <c:pt idx="0">
                  <c:v>1.7241379310344827</c:v>
                </c:pt>
                <c:pt idx="1">
                  <c:v>3.4482758620689653</c:v>
                </c:pt>
                <c:pt idx="2">
                  <c:v>5.172413793103448</c:v>
                </c:pt>
                <c:pt idx="3">
                  <c:v>6.896551724137931</c:v>
                </c:pt>
                <c:pt idx="4">
                  <c:v>8.620689655172415</c:v>
                </c:pt>
                <c:pt idx="5">
                  <c:v>10.344827586206897</c:v>
                </c:pt>
                <c:pt idx="6">
                  <c:v>12.068965517241379</c:v>
                </c:pt>
                <c:pt idx="7">
                  <c:v>13.793103448275861</c:v>
                </c:pt>
                <c:pt idx="8">
                  <c:v>15.517241379310345</c:v>
                </c:pt>
                <c:pt idx="9">
                  <c:v>17.24137931034483</c:v>
                </c:pt>
                <c:pt idx="10">
                  <c:v>18.96551724137931</c:v>
                </c:pt>
                <c:pt idx="11">
                  <c:v>20.689655172413794</c:v>
                </c:pt>
                <c:pt idx="12">
                  <c:v>22.413793103448278</c:v>
                </c:pt>
                <c:pt idx="13">
                  <c:v>24.137931034482758</c:v>
                </c:pt>
                <c:pt idx="14">
                  <c:v>25.862068965517242</c:v>
                </c:pt>
                <c:pt idx="15">
                  <c:v>27.586206896551722</c:v>
                </c:pt>
                <c:pt idx="16">
                  <c:v>29.310344827586203</c:v>
                </c:pt>
                <c:pt idx="17">
                  <c:v>31.03448275862069</c:v>
                </c:pt>
                <c:pt idx="18">
                  <c:v>32.758620689655174</c:v>
                </c:pt>
                <c:pt idx="19">
                  <c:v>34.48275862068966</c:v>
                </c:pt>
                <c:pt idx="20">
                  <c:v>36.206896551724135</c:v>
                </c:pt>
                <c:pt idx="21">
                  <c:v>37.93103448275862</c:v>
                </c:pt>
                <c:pt idx="22">
                  <c:v>39.6551724137931</c:v>
                </c:pt>
                <c:pt idx="23">
                  <c:v>43.103448275862064</c:v>
                </c:pt>
                <c:pt idx="24">
                  <c:v>44.827586206896555</c:v>
                </c:pt>
                <c:pt idx="25">
                  <c:v>46.55172413793103</c:v>
                </c:pt>
                <c:pt idx="26">
                  <c:v>48.275862068965516</c:v>
                </c:pt>
                <c:pt idx="27">
                  <c:v>50</c:v>
                </c:pt>
                <c:pt idx="28">
                  <c:v>51.724137931034484</c:v>
                </c:pt>
                <c:pt idx="29">
                  <c:v>53.44827586206896</c:v>
                </c:pt>
                <c:pt idx="30">
                  <c:v>55.172413793103445</c:v>
                </c:pt>
                <c:pt idx="31">
                  <c:v>56.896551724137936</c:v>
                </c:pt>
                <c:pt idx="32">
                  <c:v>58.620689655172406</c:v>
                </c:pt>
                <c:pt idx="33">
                  <c:v>60.3448275862069</c:v>
                </c:pt>
                <c:pt idx="34">
                  <c:v>62.06896551724138</c:v>
                </c:pt>
                <c:pt idx="35">
                  <c:v>63.793103448275865</c:v>
                </c:pt>
                <c:pt idx="36">
                  <c:v>65.51724137931035</c:v>
                </c:pt>
                <c:pt idx="37">
                  <c:v>67.24137931034483</c:v>
                </c:pt>
                <c:pt idx="38">
                  <c:v>68.96551724137932</c:v>
                </c:pt>
                <c:pt idx="39">
                  <c:v>70.6896551724138</c:v>
                </c:pt>
                <c:pt idx="40">
                  <c:v>72.41379310344827</c:v>
                </c:pt>
                <c:pt idx="41">
                  <c:v>77.58620689655173</c:v>
                </c:pt>
                <c:pt idx="42">
                  <c:v>81.03448275862068</c:v>
                </c:pt>
                <c:pt idx="43">
                  <c:v>82.75862068965517</c:v>
                </c:pt>
                <c:pt idx="44">
                  <c:v>84.48275862068965</c:v>
                </c:pt>
                <c:pt idx="45">
                  <c:v>86.20689655172413</c:v>
                </c:pt>
                <c:pt idx="46">
                  <c:v>87.93103448275862</c:v>
                </c:pt>
                <c:pt idx="47">
                  <c:v>89.65517241379311</c:v>
                </c:pt>
                <c:pt idx="48">
                  <c:v>91.37931034482759</c:v>
                </c:pt>
                <c:pt idx="49">
                  <c:v>93.10344827586206</c:v>
                </c:pt>
                <c:pt idx="50">
                  <c:v>94.82758620689656</c:v>
                </c:pt>
                <c:pt idx="51">
                  <c:v>98.27586206896551</c:v>
                </c:pt>
                <c:pt idx="5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'[1]Duna, Nagybajcs'!$P$23:$P$36</c:f>
              <c:numCache>
                <c:ptCount val="14"/>
                <c:pt idx="0">
                  <c:v>824.8836328697905</c:v>
                </c:pt>
                <c:pt idx="1">
                  <c:v>796.7318163674133</c:v>
                </c:pt>
                <c:pt idx="2">
                  <c:v>754.5040916138478</c:v>
                </c:pt>
                <c:pt idx="3">
                  <c:v>716.985548197437</c:v>
                </c:pt>
                <c:pt idx="4">
                  <c:v>671.5533081611541</c:v>
                </c:pt>
                <c:pt idx="5">
                  <c:v>638.7935164117628</c:v>
                </c:pt>
                <c:pt idx="6">
                  <c:v>610.8017707662408</c:v>
                </c:pt>
                <c:pt idx="7">
                  <c:v>584.6379310344828</c:v>
                </c:pt>
                <c:pt idx="8">
                  <c:v>558.4740913027248</c:v>
                </c:pt>
                <c:pt idx="9">
                  <c:v>530.4823456572028</c:v>
                </c:pt>
                <c:pt idx="10">
                  <c:v>497.7225539078115</c:v>
                </c:pt>
                <c:pt idx="11">
                  <c:v>452.2903138715286</c:v>
                </c:pt>
                <c:pt idx="12">
                  <c:v>414.7717704551178</c:v>
                </c:pt>
                <c:pt idx="13">
                  <c:v>344.3922291991751</c:v>
                </c:pt>
              </c:numCache>
            </c:numRef>
          </c:xVal>
          <c:yVal>
            <c:numRef>
              <c:f>'[1]Duna, Nagybajcs'!$L$23:$L$36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15926050"/>
        <c:axId val="9116723"/>
      </c:scatterChart>
      <c:valAx>
        <c:axId val="159260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6723"/>
        <c:crosses val="autoZero"/>
        <c:crossBetween val="midCat"/>
        <c:dispUnits/>
      </c:valAx>
      <c:valAx>
        <c:axId val="911672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0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5"/>
          <c:y val="0.912"/>
          <c:w val="0.533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Fehér-Körös, Gyula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2475"/>
          <c:w val="0.91075"/>
          <c:h val="0.68425"/>
        </c:manualLayout>
      </c:layout>
      <c:scatterChart>
        <c:scatterStyle val="smoothMarker"/>
        <c:varyColors val="0"/>
        <c:ser>
          <c:idx val="0"/>
          <c:order val="0"/>
          <c:tx>
            <c:v>Gyula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'[1]Fehér-Körös, Gyula'!$E$2:$E$94</c:f>
              <c:numCache>
                <c:ptCount val="93"/>
                <c:pt idx="0">
                  <c:v>138</c:v>
                </c:pt>
                <c:pt idx="1">
                  <c:v>171</c:v>
                </c:pt>
                <c:pt idx="2">
                  <c:v>172</c:v>
                </c:pt>
                <c:pt idx="3">
                  <c:v>176</c:v>
                </c:pt>
                <c:pt idx="4">
                  <c:v>185</c:v>
                </c:pt>
                <c:pt idx="5">
                  <c:v>192</c:v>
                </c:pt>
                <c:pt idx="6">
                  <c:v>199</c:v>
                </c:pt>
                <c:pt idx="7">
                  <c:v>224</c:v>
                </c:pt>
                <c:pt idx="8">
                  <c:v>226</c:v>
                </c:pt>
                <c:pt idx="9">
                  <c:v>264</c:v>
                </c:pt>
                <c:pt idx="10">
                  <c:v>266</c:v>
                </c:pt>
                <c:pt idx="11">
                  <c:v>286</c:v>
                </c:pt>
                <c:pt idx="12">
                  <c:v>300</c:v>
                </c:pt>
                <c:pt idx="13">
                  <c:v>308</c:v>
                </c:pt>
                <c:pt idx="14">
                  <c:v>312</c:v>
                </c:pt>
                <c:pt idx="15">
                  <c:v>324</c:v>
                </c:pt>
                <c:pt idx="16">
                  <c:v>326</c:v>
                </c:pt>
                <c:pt idx="17">
                  <c:v>340</c:v>
                </c:pt>
                <c:pt idx="18">
                  <c:v>346</c:v>
                </c:pt>
                <c:pt idx="19">
                  <c:v>350</c:v>
                </c:pt>
                <c:pt idx="20">
                  <c:v>352</c:v>
                </c:pt>
                <c:pt idx="21">
                  <c:v>356</c:v>
                </c:pt>
                <c:pt idx="22">
                  <c:v>371</c:v>
                </c:pt>
                <c:pt idx="23">
                  <c:v>372</c:v>
                </c:pt>
                <c:pt idx="24">
                  <c:v>374</c:v>
                </c:pt>
                <c:pt idx="25">
                  <c:v>378</c:v>
                </c:pt>
                <c:pt idx="26">
                  <c:v>394</c:v>
                </c:pt>
                <c:pt idx="27">
                  <c:v>398</c:v>
                </c:pt>
                <c:pt idx="28">
                  <c:v>398</c:v>
                </c:pt>
                <c:pt idx="29">
                  <c:v>400</c:v>
                </c:pt>
                <c:pt idx="30">
                  <c:v>409</c:v>
                </c:pt>
                <c:pt idx="31">
                  <c:v>410</c:v>
                </c:pt>
                <c:pt idx="32">
                  <c:v>414</c:v>
                </c:pt>
                <c:pt idx="33">
                  <c:v>418</c:v>
                </c:pt>
                <c:pt idx="34">
                  <c:v>421</c:v>
                </c:pt>
                <c:pt idx="35">
                  <c:v>427</c:v>
                </c:pt>
                <c:pt idx="36">
                  <c:v>446</c:v>
                </c:pt>
                <c:pt idx="37">
                  <c:v>448</c:v>
                </c:pt>
                <c:pt idx="38">
                  <c:v>448</c:v>
                </c:pt>
                <c:pt idx="39">
                  <c:v>459</c:v>
                </c:pt>
                <c:pt idx="40">
                  <c:v>460</c:v>
                </c:pt>
                <c:pt idx="41">
                  <c:v>466</c:v>
                </c:pt>
                <c:pt idx="42">
                  <c:v>468</c:v>
                </c:pt>
                <c:pt idx="43">
                  <c:v>471</c:v>
                </c:pt>
                <c:pt idx="44">
                  <c:v>484</c:v>
                </c:pt>
                <c:pt idx="45">
                  <c:v>499</c:v>
                </c:pt>
                <c:pt idx="46">
                  <c:v>500</c:v>
                </c:pt>
                <c:pt idx="47">
                  <c:v>510</c:v>
                </c:pt>
                <c:pt idx="48">
                  <c:v>513</c:v>
                </c:pt>
                <c:pt idx="49">
                  <c:v>516</c:v>
                </c:pt>
                <c:pt idx="50">
                  <c:v>518</c:v>
                </c:pt>
                <c:pt idx="51">
                  <c:v>524</c:v>
                </c:pt>
                <c:pt idx="52">
                  <c:v>528</c:v>
                </c:pt>
                <c:pt idx="53">
                  <c:v>532</c:v>
                </c:pt>
                <c:pt idx="54">
                  <c:v>534</c:v>
                </c:pt>
                <c:pt idx="55">
                  <c:v>536</c:v>
                </c:pt>
                <c:pt idx="56">
                  <c:v>544</c:v>
                </c:pt>
                <c:pt idx="57">
                  <c:v>546</c:v>
                </c:pt>
                <c:pt idx="58">
                  <c:v>554</c:v>
                </c:pt>
                <c:pt idx="59">
                  <c:v>556</c:v>
                </c:pt>
                <c:pt idx="60">
                  <c:v>559</c:v>
                </c:pt>
                <c:pt idx="61">
                  <c:v>560</c:v>
                </c:pt>
                <c:pt idx="62">
                  <c:v>574</c:v>
                </c:pt>
                <c:pt idx="63">
                  <c:v>576</c:v>
                </c:pt>
                <c:pt idx="64">
                  <c:v>579</c:v>
                </c:pt>
                <c:pt idx="65">
                  <c:v>582</c:v>
                </c:pt>
                <c:pt idx="66">
                  <c:v>586</c:v>
                </c:pt>
                <c:pt idx="67">
                  <c:v>593</c:v>
                </c:pt>
                <c:pt idx="68">
                  <c:v>596</c:v>
                </c:pt>
                <c:pt idx="69">
                  <c:v>603</c:v>
                </c:pt>
                <c:pt idx="70">
                  <c:v>604</c:v>
                </c:pt>
                <c:pt idx="71">
                  <c:v>607</c:v>
                </c:pt>
                <c:pt idx="72">
                  <c:v>616</c:v>
                </c:pt>
                <c:pt idx="73">
                  <c:v>627</c:v>
                </c:pt>
                <c:pt idx="74">
                  <c:v>634</c:v>
                </c:pt>
                <c:pt idx="75">
                  <c:v>644</c:v>
                </c:pt>
                <c:pt idx="76">
                  <c:v>646</c:v>
                </c:pt>
                <c:pt idx="77">
                  <c:v>650</c:v>
                </c:pt>
                <c:pt idx="78">
                  <c:v>653</c:v>
                </c:pt>
                <c:pt idx="79">
                  <c:v>655</c:v>
                </c:pt>
                <c:pt idx="80">
                  <c:v>656</c:v>
                </c:pt>
                <c:pt idx="81">
                  <c:v>663</c:v>
                </c:pt>
                <c:pt idx="82">
                  <c:v>666</c:v>
                </c:pt>
                <c:pt idx="83">
                  <c:v>672</c:v>
                </c:pt>
                <c:pt idx="84">
                  <c:v>674</c:v>
                </c:pt>
                <c:pt idx="85">
                  <c:v>675</c:v>
                </c:pt>
                <c:pt idx="86">
                  <c:v>676</c:v>
                </c:pt>
                <c:pt idx="87">
                  <c:v>698</c:v>
                </c:pt>
                <c:pt idx="88">
                  <c:v>706</c:v>
                </c:pt>
                <c:pt idx="89">
                  <c:v>708</c:v>
                </c:pt>
                <c:pt idx="90">
                  <c:v>714</c:v>
                </c:pt>
                <c:pt idx="91">
                  <c:v>717</c:v>
                </c:pt>
                <c:pt idx="92">
                  <c:v>786</c:v>
                </c:pt>
              </c:numCache>
            </c:numRef>
          </c:xVal>
          <c:yVal>
            <c:numRef>
              <c:f>'[1]Fehér-Körös, Gyula'!$G$2:$G$94</c:f>
              <c:numCache>
                <c:ptCount val="93"/>
                <c:pt idx="0">
                  <c:v>0.9090909090909091</c:v>
                </c:pt>
                <c:pt idx="1">
                  <c:v>1.8181818181818181</c:v>
                </c:pt>
                <c:pt idx="2">
                  <c:v>2.727272727272727</c:v>
                </c:pt>
                <c:pt idx="3">
                  <c:v>3.6363636363636362</c:v>
                </c:pt>
                <c:pt idx="4">
                  <c:v>4.545454545454546</c:v>
                </c:pt>
                <c:pt idx="5">
                  <c:v>6.363636363636363</c:v>
                </c:pt>
                <c:pt idx="6">
                  <c:v>7.2727272727272725</c:v>
                </c:pt>
                <c:pt idx="7">
                  <c:v>8.181818181818182</c:v>
                </c:pt>
                <c:pt idx="8">
                  <c:v>9.090909090909092</c:v>
                </c:pt>
                <c:pt idx="9">
                  <c:v>10</c:v>
                </c:pt>
                <c:pt idx="10">
                  <c:v>10.909090909090908</c:v>
                </c:pt>
                <c:pt idx="11">
                  <c:v>11.818181818181818</c:v>
                </c:pt>
                <c:pt idx="12">
                  <c:v>12.727272727272727</c:v>
                </c:pt>
                <c:pt idx="13">
                  <c:v>13.636363636363635</c:v>
                </c:pt>
                <c:pt idx="14">
                  <c:v>14.545454545454545</c:v>
                </c:pt>
                <c:pt idx="15">
                  <c:v>15.454545454545453</c:v>
                </c:pt>
                <c:pt idx="16">
                  <c:v>16.363636363636363</c:v>
                </c:pt>
                <c:pt idx="17">
                  <c:v>18.181818181818183</c:v>
                </c:pt>
                <c:pt idx="18">
                  <c:v>19.090909090909093</c:v>
                </c:pt>
                <c:pt idx="19">
                  <c:v>20.909090909090907</c:v>
                </c:pt>
                <c:pt idx="20">
                  <c:v>21.818181818181817</c:v>
                </c:pt>
                <c:pt idx="21">
                  <c:v>23.636363636363637</c:v>
                </c:pt>
                <c:pt idx="22">
                  <c:v>24.545454545454547</c:v>
                </c:pt>
                <c:pt idx="23">
                  <c:v>25.454545454545453</c:v>
                </c:pt>
                <c:pt idx="24">
                  <c:v>26.36363636363636</c:v>
                </c:pt>
                <c:pt idx="25">
                  <c:v>27.27272727272727</c:v>
                </c:pt>
                <c:pt idx="26">
                  <c:v>28.18181818181818</c:v>
                </c:pt>
                <c:pt idx="27">
                  <c:v>29.09090909090909</c:v>
                </c:pt>
                <c:pt idx="28">
                  <c:v>30</c:v>
                </c:pt>
                <c:pt idx="29">
                  <c:v>31.818181818181817</c:v>
                </c:pt>
                <c:pt idx="30">
                  <c:v>32.72727272727273</c:v>
                </c:pt>
                <c:pt idx="31">
                  <c:v>33.63636363636363</c:v>
                </c:pt>
                <c:pt idx="32">
                  <c:v>34.54545454545455</c:v>
                </c:pt>
                <c:pt idx="33">
                  <c:v>35.45454545454545</c:v>
                </c:pt>
                <c:pt idx="34">
                  <c:v>36.36363636363637</c:v>
                </c:pt>
                <c:pt idx="35">
                  <c:v>37.27272727272727</c:v>
                </c:pt>
                <c:pt idx="36">
                  <c:v>39.09090909090909</c:v>
                </c:pt>
                <c:pt idx="37">
                  <c:v>40</c:v>
                </c:pt>
                <c:pt idx="38">
                  <c:v>40.909090909090914</c:v>
                </c:pt>
                <c:pt idx="39">
                  <c:v>41.81818181818181</c:v>
                </c:pt>
                <c:pt idx="40">
                  <c:v>42.72727272727273</c:v>
                </c:pt>
                <c:pt idx="41">
                  <c:v>44.54545454545455</c:v>
                </c:pt>
                <c:pt idx="42">
                  <c:v>45.45454545454545</c:v>
                </c:pt>
                <c:pt idx="43">
                  <c:v>46.36363636363636</c:v>
                </c:pt>
                <c:pt idx="44">
                  <c:v>47.27272727272727</c:v>
                </c:pt>
                <c:pt idx="45">
                  <c:v>48.18181818181818</c:v>
                </c:pt>
                <c:pt idx="46">
                  <c:v>49.09090909090909</c:v>
                </c:pt>
                <c:pt idx="47">
                  <c:v>50.90909090909091</c:v>
                </c:pt>
                <c:pt idx="48">
                  <c:v>51.81818181818182</c:v>
                </c:pt>
                <c:pt idx="49">
                  <c:v>54.54545454545454</c:v>
                </c:pt>
                <c:pt idx="50">
                  <c:v>55.45454545454545</c:v>
                </c:pt>
                <c:pt idx="51">
                  <c:v>56.36363636363636</c:v>
                </c:pt>
                <c:pt idx="52">
                  <c:v>58.18181818181818</c:v>
                </c:pt>
                <c:pt idx="53">
                  <c:v>59.09090909090909</c:v>
                </c:pt>
                <c:pt idx="54">
                  <c:v>60</c:v>
                </c:pt>
                <c:pt idx="55">
                  <c:v>61.81818181818181</c:v>
                </c:pt>
                <c:pt idx="56">
                  <c:v>62.727272727272734</c:v>
                </c:pt>
                <c:pt idx="57">
                  <c:v>63.63636363636363</c:v>
                </c:pt>
                <c:pt idx="58">
                  <c:v>64.54545454545455</c:v>
                </c:pt>
                <c:pt idx="59">
                  <c:v>65.45454545454545</c:v>
                </c:pt>
                <c:pt idx="60">
                  <c:v>66.36363636363637</c:v>
                </c:pt>
                <c:pt idx="61">
                  <c:v>69.0909090909091</c:v>
                </c:pt>
                <c:pt idx="62">
                  <c:v>70</c:v>
                </c:pt>
                <c:pt idx="63">
                  <c:v>70.9090909090909</c:v>
                </c:pt>
                <c:pt idx="64">
                  <c:v>71.81818181818181</c:v>
                </c:pt>
                <c:pt idx="65">
                  <c:v>72.72727272727273</c:v>
                </c:pt>
                <c:pt idx="66">
                  <c:v>73.63636363636363</c:v>
                </c:pt>
                <c:pt idx="67">
                  <c:v>74.54545454545455</c:v>
                </c:pt>
                <c:pt idx="68">
                  <c:v>75.45454545454545</c:v>
                </c:pt>
                <c:pt idx="69">
                  <c:v>76.36363636363637</c:v>
                </c:pt>
                <c:pt idx="70">
                  <c:v>77.27272727272727</c:v>
                </c:pt>
                <c:pt idx="71">
                  <c:v>78.18181818181819</c:v>
                </c:pt>
                <c:pt idx="72">
                  <c:v>79.0909090909091</c:v>
                </c:pt>
                <c:pt idx="73">
                  <c:v>80</c:v>
                </c:pt>
                <c:pt idx="74">
                  <c:v>80.9090909090909</c:v>
                </c:pt>
                <c:pt idx="75">
                  <c:v>81.81818181818183</c:v>
                </c:pt>
                <c:pt idx="76">
                  <c:v>82.72727272727273</c:v>
                </c:pt>
                <c:pt idx="77">
                  <c:v>83.63636363636363</c:v>
                </c:pt>
                <c:pt idx="78">
                  <c:v>84.54545454545455</c:v>
                </c:pt>
                <c:pt idx="79">
                  <c:v>85.45454545454545</c:v>
                </c:pt>
                <c:pt idx="80">
                  <c:v>86.36363636363636</c:v>
                </c:pt>
                <c:pt idx="81">
                  <c:v>87.27272727272727</c:v>
                </c:pt>
                <c:pt idx="82">
                  <c:v>88.18181818181819</c:v>
                </c:pt>
                <c:pt idx="83">
                  <c:v>89.0909090909091</c:v>
                </c:pt>
                <c:pt idx="84">
                  <c:v>90.9090909090909</c:v>
                </c:pt>
                <c:pt idx="85">
                  <c:v>91.81818181818183</c:v>
                </c:pt>
                <c:pt idx="86">
                  <c:v>92.72727272727272</c:v>
                </c:pt>
                <c:pt idx="87">
                  <c:v>93.63636363636364</c:v>
                </c:pt>
                <c:pt idx="88">
                  <c:v>94.54545454545455</c:v>
                </c:pt>
                <c:pt idx="89">
                  <c:v>95.45454545454545</c:v>
                </c:pt>
                <c:pt idx="90">
                  <c:v>96.36363636363636</c:v>
                </c:pt>
                <c:pt idx="91">
                  <c:v>97.27272727272728</c:v>
                </c:pt>
                <c:pt idx="92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v>normál eloszlás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'[1]Fehér-Körös, Gyula'!$P$23:$P$36</c:f>
              <c:numCache>
                <c:ptCount val="14"/>
                <c:pt idx="0">
                  <c:v>842.9413360439748</c:v>
                </c:pt>
                <c:pt idx="1">
                  <c:v>800.7679332979071</c:v>
                </c:pt>
                <c:pt idx="2">
                  <c:v>737.5078291788054</c:v>
                </c:pt>
                <c:pt idx="3">
                  <c:v>681.3024101852382</c:v>
                </c:pt>
                <c:pt idx="4">
                  <c:v>613.2417166046159</c:v>
                </c:pt>
                <c:pt idx="5">
                  <c:v>564.1652425800098</c:v>
                </c:pt>
                <c:pt idx="6">
                  <c:v>522.2316372450074</c:v>
                </c:pt>
                <c:pt idx="7">
                  <c:v>483.03636363636366</c:v>
                </c:pt>
                <c:pt idx="8">
                  <c:v>443.84109002771993</c:v>
                </c:pt>
                <c:pt idx="9">
                  <c:v>401.9074846927175</c:v>
                </c:pt>
                <c:pt idx="10">
                  <c:v>352.83101066811133</c:v>
                </c:pt>
                <c:pt idx="11">
                  <c:v>284.77031708748916</c:v>
                </c:pt>
                <c:pt idx="12">
                  <c:v>228.56489809392193</c:v>
                </c:pt>
                <c:pt idx="13">
                  <c:v>123.13139122875242</c:v>
                </c:pt>
              </c:numCache>
            </c:numRef>
          </c:xVal>
          <c:yVal>
            <c:numRef>
              <c:f>'[1]Fehér-Körös, Gyula'!$L$23:$L$36</c:f>
              <c:numCache>
                <c:ptCount val="14"/>
                <c:pt idx="0">
                  <c:v>99</c:v>
                </c:pt>
                <c:pt idx="1">
                  <c:v>98</c:v>
                </c:pt>
                <c:pt idx="2">
                  <c:v>95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  <c:pt idx="6">
                  <c:v>60</c:v>
                </c:pt>
                <c:pt idx="7">
                  <c:v>50</c:v>
                </c:pt>
                <c:pt idx="8">
                  <c:v>40</c:v>
                </c:pt>
                <c:pt idx="9">
                  <c:v>30.000000000000004</c:v>
                </c:pt>
                <c:pt idx="10">
                  <c:v>19.999999999999996</c:v>
                </c:pt>
                <c:pt idx="11">
                  <c:v>9.999999999999998</c:v>
                </c:pt>
                <c:pt idx="12">
                  <c:v>5.000000000000004</c:v>
                </c:pt>
                <c:pt idx="13">
                  <c:v>1.0000000000000009</c:v>
                </c:pt>
              </c:numCache>
            </c:numRef>
          </c:yVal>
          <c:smooth val="1"/>
        </c:ser>
        <c:axId val="14941644"/>
        <c:axId val="257069"/>
      </c:scatterChart>
      <c:valAx>
        <c:axId val="14941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Vízállás [cm]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069"/>
        <c:crosses val="autoZero"/>
        <c:crossBetween val="midCat"/>
        <c:dispUnits/>
      </c:valAx>
      <c:valAx>
        <c:axId val="25706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Valószínűség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16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912"/>
          <c:w val="0.471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1</xdr:row>
      <xdr:rowOff>57150</xdr:rowOff>
    </xdr:from>
    <xdr:to>
      <xdr:col>10</xdr:col>
      <xdr:colOff>904875</xdr:colOff>
      <xdr:row>17</xdr:row>
      <xdr:rowOff>85725</xdr:rowOff>
    </xdr:to>
    <xdr:graphicFrame>
      <xdr:nvGraphicFramePr>
        <xdr:cNvPr id="1" name="Diagram 1"/>
        <xdr:cNvGraphicFramePr/>
      </xdr:nvGraphicFramePr>
      <xdr:xfrm>
        <a:off x="6429375" y="609600"/>
        <a:ext cx="44291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18</xdr:row>
      <xdr:rowOff>190500</xdr:rowOff>
    </xdr:from>
    <xdr:to>
      <xdr:col>10</xdr:col>
      <xdr:colOff>781050</xdr:colOff>
      <xdr:row>34</xdr:row>
      <xdr:rowOff>190500</xdr:rowOff>
    </xdr:to>
    <xdr:graphicFrame>
      <xdr:nvGraphicFramePr>
        <xdr:cNvPr id="2" name="Diagram 3"/>
        <xdr:cNvGraphicFramePr/>
      </xdr:nvGraphicFramePr>
      <xdr:xfrm>
        <a:off x="6581775" y="3981450"/>
        <a:ext cx="41529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36</xdr:row>
      <xdr:rowOff>9525</xdr:rowOff>
    </xdr:from>
    <xdr:to>
      <xdr:col>10</xdr:col>
      <xdr:colOff>619125</xdr:colOff>
      <xdr:row>52</xdr:row>
      <xdr:rowOff>38100</xdr:rowOff>
    </xdr:to>
    <xdr:graphicFrame>
      <xdr:nvGraphicFramePr>
        <xdr:cNvPr id="3" name="Diagram 4"/>
        <xdr:cNvGraphicFramePr/>
      </xdr:nvGraphicFramePr>
      <xdr:xfrm>
        <a:off x="6419850" y="7229475"/>
        <a:ext cx="41529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54</xdr:row>
      <xdr:rowOff>76200</xdr:rowOff>
    </xdr:from>
    <xdr:to>
      <xdr:col>10</xdr:col>
      <xdr:colOff>733425</xdr:colOff>
      <xdr:row>70</xdr:row>
      <xdr:rowOff>133350</xdr:rowOff>
    </xdr:to>
    <xdr:graphicFrame>
      <xdr:nvGraphicFramePr>
        <xdr:cNvPr id="4" name="Diagram 5"/>
        <xdr:cNvGraphicFramePr/>
      </xdr:nvGraphicFramePr>
      <xdr:xfrm>
        <a:off x="6257925" y="10725150"/>
        <a:ext cx="442912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72</xdr:row>
      <xdr:rowOff>66675</xdr:rowOff>
    </xdr:from>
    <xdr:to>
      <xdr:col>10</xdr:col>
      <xdr:colOff>762000</xdr:colOff>
      <xdr:row>89</xdr:row>
      <xdr:rowOff>57150</xdr:rowOff>
    </xdr:to>
    <xdr:graphicFrame>
      <xdr:nvGraphicFramePr>
        <xdr:cNvPr id="5" name="Diagram 6"/>
        <xdr:cNvGraphicFramePr/>
      </xdr:nvGraphicFramePr>
      <xdr:xfrm>
        <a:off x="6286500" y="14144625"/>
        <a:ext cx="442912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219075</xdr:colOff>
      <xdr:row>91</xdr:row>
      <xdr:rowOff>104775</xdr:rowOff>
    </xdr:from>
    <xdr:to>
      <xdr:col>10</xdr:col>
      <xdr:colOff>838200</xdr:colOff>
      <xdr:row>108</xdr:row>
      <xdr:rowOff>95250</xdr:rowOff>
    </xdr:to>
    <xdr:graphicFrame>
      <xdr:nvGraphicFramePr>
        <xdr:cNvPr id="6" name="Diagram 7"/>
        <xdr:cNvGraphicFramePr/>
      </xdr:nvGraphicFramePr>
      <xdr:xfrm>
        <a:off x="6362700" y="17802225"/>
        <a:ext cx="4429125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257175</xdr:colOff>
      <xdr:row>110</xdr:row>
      <xdr:rowOff>152400</xdr:rowOff>
    </xdr:from>
    <xdr:to>
      <xdr:col>10</xdr:col>
      <xdr:colOff>876300</xdr:colOff>
      <xdr:row>127</xdr:row>
      <xdr:rowOff>142875</xdr:rowOff>
    </xdr:to>
    <xdr:graphicFrame>
      <xdr:nvGraphicFramePr>
        <xdr:cNvPr id="7" name="Diagram 8"/>
        <xdr:cNvGraphicFramePr/>
      </xdr:nvGraphicFramePr>
      <xdr:xfrm>
        <a:off x="6400800" y="21469350"/>
        <a:ext cx="4429125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142875</xdr:colOff>
      <xdr:row>130</xdr:row>
      <xdr:rowOff>47625</xdr:rowOff>
    </xdr:from>
    <xdr:to>
      <xdr:col>10</xdr:col>
      <xdr:colOff>762000</xdr:colOff>
      <xdr:row>147</xdr:row>
      <xdr:rowOff>38100</xdr:rowOff>
    </xdr:to>
    <xdr:graphicFrame>
      <xdr:nvGraphicFramePr>
        <xdr:cNvPr id="8" name="Diagram 9"/>
        <xdr:cNvGraphicFramePr/>
      </xdr:nvGraphicFramePr>
      <xdr:xfrm>
        <a:off x="6286500" y="25174575"/>
        <a:ext cx="442912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180975</xdr:colOff>
      <xdr:row>148</xdr:row>
      <xdr:rowOff>133350</xdr:rowOff>
    </xdr:from>
    <xdr:to>
      <xdr:col>10</xdr:col>
      <xdr:colOff>800100</xdr:colOff>
      <xdr:row>165</xdr:row>
      <xdr:rowOff>123825</xdr:rowOff>
    </xdr:to>
    <xdr:graphicFrame>
      <xdr:nvGraphicFramePr>
        <xdr:cNvPr id="9" name="Diagram 10"/>
        <xdr:cNvGraphicFramePr/>
      </xdr:nvGraphicFramePr>
      <xdr:xfrm>
        <a:off x="6324600" y="28689300"/>
        <a:ext cx="4429125" cy="3228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238125</xdr:colOff>
      <xdr:row>166</xdr:row>
      <xdr:rowOff>123825</xdr:rowOff>
    </xdr:from>
    <xdr:to>
      <xdr:col>10</xdr:col>
      <xdr:colOff>857250</xdr:colOff>
      <xdr:row>183</xdr:row>
      <xdr:rowOff>114300</xdr:rowOff>
    </xdr:to>
    <xdr:graphicFrame>
      <xdr:nvGraphicFramePr>
        <xdr:cNvPr id="10" name="Diagram 11"/>
        <xdr:cNvGraphicFramePr/>
      </xdr:nvGraphicFramePr>
      <xdr:xfrm>
        <a:off x="6381750" y="32108775"/>
        <a:ext cx="442912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238125</xdr:colOff>
      <xdr:row>187</xdr:row>
      <xdr:rowOff>57150</xdr:rowOff>
    </xdr:from>
    <xdr:to>
      <xdr:col>10</xdr:col>
      <xdr:colOff>857250</xdr:colOff>
      <xdr:row>204</xdr:row>
      <xdr:rowOff>47625</xdr:rowOff>
    </xdr:to>
    <xdr:graphicFrame>
      <xdr:nvGraphicFramePr>
        <xdr:cNvPr id="11" name="Diagram 12"/>
        <xdr:cNvGraphicFramePr/>
      </xdr:nvGraphicFramePr>
      <xdr:xfrm>
        <a:off x="6381750" y="36042600"/>
        <a:ext cx="4429125" cy="3228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219075</xdr:colOff>
      <xdr:row>205</xdr:row>
      <xdr:rowOff>114300</xdr:rowOff>
    </xdr:from>
    <xdr:to>
      <xdr:col>10</xdr:col>
      <xdr:colOff>838200</xdr:colOff>
      <xdr:row>222</xdr:row>
      <xdr:rowOff>104775</xdr:rowOff>
    </xdr:to>
    <xdr:graphicFrame>
      <xdr:nvGraphicFramePr>
        <xdr:cNvPr id="12" name="Diagram 13"/>
        <xdr:cNvGraphicFramePr/>
      </xdr:nvGraphicFramePr>
      <xdr:xfrm>
        <a:off x="6362700" y="39528750"/>
        <a:ext cx="4429125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314325</xdr:colOff>
      <xdr:row>225</xdr:row>
      <xdr:rowOff>28575</xdr:rowOff>
    </xdr:from>
    <xdr:to>
      <xdr:col>10</xdr:col>
      <xdr:colOff>933450</xdr:colOff>
      <xdr:row>242</xdr:row>
      <xdr:rowOff>19050</xdr:rowOff>
    </xdr:to>
    <xdr:graphicFrame>
      <xdr:nvGraphicFramePr>
        <xdr:cNvPr id="13" name="Diagram 14"/>
        <xdr:cNvGraphicFramePr/>
      </xdr:nvGraphicFramePr>
      <xdr:xfrm>
        <a:off x="6457950" y="43253025"/>
        <a:ext cx="4429125" cy="3228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219075</xdr:colOff>
      <xdr:row>243</xdr:row>
      <xdr:rowOff>123825</xdr:rowOff>
    </xdr:from>
    <xdr:to>
      <xdr:col>10</xdr:col>
      <xdr:colOff>838200</xdr:colOff>
      <xdr:row>260</xdr:row>
      <xdr:rowOff>114300</xdr:rowOff>
    </xdr:to>
    <xdr:graphicFrame>
      <xdr:nvGraphicFramePr>
        <xdr:cNvPr id="14" name="Diagram 15"/>
        <xdr:cNvGraphicFramePr/>
      </xdr:nvGraphicFramePr>
      <xdr:xfrm>
        <a:off x="6362700" y="46777275"/>
        <a:ext cx="4429125" cy="3228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171450</xdr:colOff>
      <xdr:row>263</xdr:row>
      <xdr:rowOff>104775</xdr:rowOff>
    </xdr:from>
    <xdr:to>
      <xdr:col>10</xdr:col>
      <xdr:colOff>790575</xdr:colOff>
      <xdr:row>280</xdr:row>
      <xdr:rowOff>95250</xdr:rowOff>
    </xdr:to>
    <xdr:graphicFrame>
      <xdr:nvGraphicFramePr>
        <xdr:cNvPr id="15" name="Diagram 16"/>
        <xdr:cNvGraphicFramePr/>
      </xdr:nvGraphicFramePr>
      <xdr:xfrm>
        <a:off x="6315075" y="50568225"/>
        <a:ext cx="44291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295275</xdr:colOff>
      <xdr:row>282</xdr:row>
      <xdr:rowOff>28575</xdr:rowOff>
    </xdr:from>
    <xdr:to>
      <xdr:col>10</xdr:col>
      <xdr:colOff>914400</xdr:colOff>
      <xdr:row>299</xdr:row>
      <xdr:rowOff>19050</xdr:rowOff>
    </xdr:to>
    <xdr:graphicFrame>
      <xdr:nvGraphicFramePr>
        <xdr:cNvPr id="16" name="Diagram 17"/>
        <xdr:cNvGraphicFramePr/>
      </xdr:nvGraphicFramePr>
      <xdr:xfrm>
        <a:off x="6438900" y="54111525"/>
        <a:ext cx="4429125" cy="3228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285750</xdr:colOff>
      <xdr:row>301</xdr:row>
      <xdr:rowOff>66675</xdr:rowOff>
    </xdr:from>
    <xdr:to>
      <xdr:col>10</xdr:col>
      <xdr:colOff>904875</xdr:colOff>
      <xdr:row>318</xdr:row>
      <xdr:rowOff>57150</xdr:rowOff>
    </xdr:to>
    <xdr:graphicFrame>
      <xdr:nvGraphicFramePr>
        <xdr:cNvPr id="17" name="Diagram 18"/>
        <xdr:cNvGraphicFramePr/>
      </xdr:nvGraphicFramePr>
      <xdr:xfrm>
        <a:off x="6429375" y="57769125"/>
        <a:ext cx="4429125" cy="3228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142875</xdr:colOff>
      <xdr:row>321</xdr:row>
      <xdr:rowOff>123825</xdr:rowOff>
    </xdr:from>
    <xdr:to>
      <xdr:col>10</xdr:col>
      <xdr:colOff>819150</xdr:colOff>
      <xdr:row>338</xdr:row>
      <xdr:rowOff>114300</xdr:rowOff>
    </xdr:to>
    <xdr:graphicFrame>
      <xdr:nvGraphicFramePr>
        <xdr:cNvPr id="18" name="Diagram 19"/>
        <xdr:cNvGraphicFramePr/>
      </xdr:nvGraphicFramePr>
      <xdr:xfrm>
        <a:off x="6286500" y="61636275"/>
        <a:ext cx="4486275" cy="3228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104775</xdr:colOff>
      <xdr:row>341</xdr:row>
      <xdr:rowOff>57150</xdr:rowOff>
    </xdr:from>
    <xdr:to>
      <xdr:col>10</xdr:col>
      <xdr:colOff>723900</xdr:colOff>
      <xdr:row>358</xdr:row>
      <xdr:rowOff>47625</xdr:rowOff>
    </xdr:to>
    <xdr:graphicFrame>
      <xdr:nvGraphicFramePr>
        <xdr:cNvPr id="19" name="Diagram 20"/>
        <xdr:cNvGraphicFramePr/>
      </xdr:nvGraphicFramePr>
      <xdr:xfrm>
        <a:off x="6248400" y="65379600"/>
        <a:ext cx="4429125" cy="3228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</xdr:col>
      <xdr:colOff>123825</xdr:colOff>
      <xdr:row>359</xdr:row>
      <xdr:rowOff>114300</xdr:rowOff>
    </xdr:from>
    <xdr:to>
      <xdr:col>10</xdr:col>
      <xdr:colOff>742950</xdr:colOff>
      <xdr:row>376</xdr:row>
      <xdr:rowOff>104775</xdr:rowOff>
    </xdr:to>
    <xdr:graphicFrame>
      <xdr:nvGraphicFramePr>
        <xdr:cNvPr id="20" name="Diagram 21"/>
        <xdr:cNvGraphicFramePr/>
      </xdr:nvGraphicFramePr>
      <xdr:xfrm>
        <a:off x="6267450" y="68865750"/>
        <a:ext cx="4429125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209550</xdr:colOff>
      <xdr:row>378</xdr:row>
      <xdr:rowOff>180975</xdr:rowOff>
    </xdr:from>
    <xdr:to>
      <xdr:col>10</xdr:col>
      <xdr:colOff>828675</xdr:colOff>
      <xdr:row>395</xdr:row>
      <xdr:rowOff>171450</xdr:rowOff>
    </xdr:to>
    <xdr:graphicFrame>
      <xdr:nvGraphicFramePr>
        <xdr:cNvPr id="21" name="Diagram 22"/>
        <xdr:cNvGraphicFramePr/>
      </xdr:nvGraphicFramePr>
      <xdr:xfrm>
        <a:off x="6353175" y="72551925"/>
        <a:ext cx="4429125" cy="3228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37;z&#225;ll&#225;s%20feldolgoz&#225;s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Fekete-Körös, Ant"/>
      <sheetName val="Kraszna, Ágerdőmajor"/>
      <sheetName val="Dráva, Barcs"/>
      <sheetName val="Berettyó, Berettyóújfalu"/>
      <sheetName val="Bodrog, Felsőberecki"/>
      <sheetName val="Duna, Budapest"/>
      <sheetName val="Fehér-Körös, Gyula"/>
      <sheetName val="Sebes-Körös, Körösszakál"/>
      <sheetName val="Hernád, Hidasnémeti"/>
      <sheetName val="Sajó, Felsőzsolca"/>
      <sheetName val="Ipoly, Balassagyarmat"/>
      <sheetName val="Lajta, Mosonmagyaróvár-alvíz"/>
      <sheetName val="Rába, Szentgotthárd"/>
      <sheetName val="Tisza, Tivadar"/>
      <sheetName val="Tisza, Szolnok"/>
      <sheetName val="Túr, Garbolc"/>
      <sheetName val="Szamos, Csenger"/>
      <sheetName val="Maros, Makó"/>
      <sheetName val="Zagyva, Jásztelek"/>
      <sheetName val="Tarna, Tarnaörs"/>
      <sheetName val="Tarna, Tarnaörs (2)"/>
      <sheetName val="Duna, Nagybajcs"/>
    </sheetNames>
    <sheetDataSet>
      <sheetData sheetId="1">
        <row r="2">
          <cell r="E2">
            <v>390</v>
          </cell>
          <cell r="G2">
            <v>2.083333333333333</v>
          </cell>
        </row>
        <row r="3">
          <cell r="E3">
            <v>425</v>
          </cell>
          <cell r="G3">
            <v>4.166666666666666</v>
          </cell>
        </row>
        <row r="4">
          <cell r="E4">
            <v>462</v>
          </cell>
          <cell r="G4">
            <v>6.25</v>
          </cell>
        </row>
        <row r="5">
          <cell r="E5">
            <v>480</v>
          </cell>
          <cell r="G5">
            <v>8.333333333333332</v>
          </cell>
        </row>
        <row r="6">
          <cell r="E6">
            <v>481</v>
          </cell>
          <cell r="G6">
            <v>10.416666666666668</v>
          </cell>
        </row>
        <row r="7">
          <cell r="E7">
            <v>482</v>
          </cell>
          <cell r="G7">
            <v>12.5</v>
          </cell>
        </row>
        <row r="8">
          <cell r="E8">
            <v>500</v>
          </cell>
          <cell r="G8">
            <v>14.583333333333334</v>
          </cell>
        </row>
        <row r="9">
          <cell r="E9">
            <v>509</v>
          </cell>
          <cell r="G9">
            <v>16.666666666666664</v>
          </cell>
        </row>
        <row r="10">
          <cell r="E10">
            <v>518</v>
          </cell>
          <cell r="G10">
            <v>18.75</v>
          </cell>
        </row>
        <row r="11">
          <cell r="E11">
            <v>561</v>
          </cell>
          <cell r="G11">
            <v>20.833333333333336</v>
          </cell>
        </row>
        <row r="12">
          <cell r="E12">
            <v>569</v>
          </cell>
          <cell r="G12">
            <v>22.916666666666664</v>
          </cell>
        </row>
        <row r="13">
          <cell r="E13">
            <v>588</v>
          </cell>
          <cell r="G13">
            <v>25</v>
          </cell>
        </row>
        <row r="14">
          <cell r="E14">
            <v>598</v>
          </cell>
          <cell r="G14">
            <v>27.083333333333332</v>
          </cell>
        </row>
        <row r="15">
          <cell r="E15">
            <v>612</v>
          </cell>
          <cell r="G15">
            <v>29.166666666666668</v>
          </cell>
        </row>
        <row r="16">
          <cell r="E16">
            <v>621</v>
          </cell>
          <cell r="G16">
            <v>31.25</v>
          </cell>
        </row>
        <row r="17">
          <cell r="E17">
            <v>644</v>
          </cell>
          <cell r="G17">
            <v>33.33333333333333</v>
          </cell>
        </row>
        <row r="18">
          <cell r="E18">
            <v>654</v>
          </cell>
          <cell r="G18">
            <v>37.5</v>
          </cell>
        </row>
        <row r="19">
          <cell r="E19">
            <v>657</v>
          </cell>
          <cell r="G19">
            <v>39.58333333333333</v>
          </cell>
        </row>
        <row r="20">
          <cell r="E20">
            <v>658</v>
          </cell>
          <cell r="G20">
            <v>41.66666666666667</v>
          </cell>
        </row>
        <row r="21">
          <cell r="E21">
            <v>673</v>
          </cell>
          <cell r="G21">
            <v>43.75</v>
          </cell>
        </row>
        <row r="22">
          <cell r="E22">
            <v>694</v>
          </cell>
          <cell r="G22">
            <v>45.83333333333333</v>
          </cell>
          <cell r="L22">
            <v>99</v>
          </cell>
          <cell r="P22">
            <v>1089.5647458471537</v>
          </cell>
        </row>
        <row r="23">
          <cell r="E23">
            <v>696</v>
          </cell>
          <cell r="G23">
            <v>47.91666666666667</v>
          </cell>
          <cell r="L23">
            <v>98</v>
          </cell>
          <cell r="P23">
            <v>1045.2878064135916</v>
          </cell>
        </row>
        <row r="24">
          <cell r="E24">
            <v>714</v>
          </cell>
          <cell r="G24">
            <v>52.083333333333336</v>
          </cell>
          <cell r="L24">
            <v>95</v>
          </cell>
          <cell r="P24">
            <v>978.8723972632482</v>
          </cell>
        </row>
        <row r="25">
          <cell r="E25">
            <v>716</v>
          </cell>
          <cell r="G25">
            <v>54.166666666666664</v>
          </cell>
          <cell r="L25">
            <v>90</v>
          </cell>
          <cell r="P25">
            <v>919.863548781175</v>
          </cell>
        </row>
        <row r="26">
          <cell r="E26">
            <v>721</v>
          </cell>
          <cell r="G26">
            <v>56.25</v>
          </cell>
          <cell r="L26">
            <v>80</v>
          </cell>
          <cell r="P26">
            <v>848.4081050357347</v>
          </cell>
        </row>
        <row r="27">
          <cell r="E27">
            <v>728</v>
          </cell>
          <cell r="G27">
            <v>58.333333333333336</v>
          </cell>
          <cell r="L27">
            <v>70</v>
          </cell>
          <cell r="P27">
            <v>796.8837810184398</v>
          </cell>
        </row>
        <row r="28">
          <cell r="E28">
            <v>762</v>
          </cell>
          <cell r="G28">
            <v>60.416666666666664</v>
          </cell>
          <cell r="L28">
            <v>60</v>
          </cell>
          <cell r="P28">
            <v>752.8585996777684</v>
          </cell>
        </row>
        <row r="29">
          <cell r="E29">
            <v>771</v>
          </cell>
          <cell r="G29">
            <v>62.5</v>
          </cell>
          <cell r="L29">
            <v>50</v>
          </cell>
          <cell r="P29">
            <v>711.7083333333334</v>
          </cell>
        </row>
        <row r="30">
          <cell r="E30">
            <v>792</v>
          </cell>
          <cell r="G30">
            <v>64.58333333333334</v>
          </cell>
          <cell r="L30">
            <v>40</v>
          </cell>
          <cell r="P30">
            <v>670.5580669888983</v>
          </cell>
        </row>
        <row r="31">
          <cell r="E31">
            <v>801</v>
          </cell>
          <cell r="G31">
            <v>66.66666666666666</v>
          </cell>
          <cell r="L31">
            <v>30.000000000000004</v>
          </cell>
          <cell r="P31">
            <v>626.532885648227</v>
          </cell>
        </row>
        <row r="32">
          <cell r="E32">
            <v>815</v>
          </cell>
          <cell r="G32">
            <v>68.75</v>
          </cell>
          <cell r="L32">
            <v>19.999999999999996</v>
          </cell>
          <cell r="P32">
            <v>575.008561630932</v>
          </cell>
        </row>
        <row r="33">
          <cell r="E33">
            <v>828</v>
          </cell>
          <cell r="G33">
            <v>70.83333333333334</v>
          </cell>
          <cell r="L33">
            <v>9.999999999999998</v>
          </cell>
          <cell r="P33">
            <v>503.5531178854917</v>
          </cell>
        </row>
        <row r="34">
          <cell r="E34">
            <v>843</v>
          </cell>
          <cell r="G34">
            <v>72.91666666666666</v>
          </cell>
          <cell r="L34">
            <v>5.000000000000004</v>
          </cell>
          <cell r="P34">
            <v>444.5442694034185</v>
          </cell>
        </row>
        <row r="35">
          <cell r="E35">
            <v>844</v>
          </cell>
          <cell r="G35">
            <v>75</v>
          </cell>
          <cell r="L35">
            <v>1.0000000000000009</v>
          </cell>
          <cell r="P35">
            <v>333.851920819513</v>
          </cell>
        </row>
        <row r="36">
          <cell r="E36">
            <v>849</v>
          </cell>
          <cell r="G36">
            <v>77.08333333333334</v>
          </cell>
        </row>
        <row r="37">
          <cell r="E37">
            <v>859</v>
          </cell>
          <cell r="G37">
            <v>79.16666666666666</v>
          </cell>
        </row>
        <row r="38">
          <cell r="E38">
            <v>894</v>
          </cell>
          <cell r="G38">
            <v>81.25</v>
          </cell>
        </row>
        <row r="39">
          <cell r="E39">
            <v>896</v>
          </cell>
          <cell r="G39">
            <v>83.33333333333334</v>
          </cell>
        </row>
        <row r="40">
          <cell r="E40">
            <v>901</v>
          </cell>
          <cell r="G40">
            <v>87.5</v>
          </cell>
        </row>
        <row r="41">
          <cell r="E41">
            <v>904</v>
          </cell>
          <cell r="G41">
            <v>89.58333333333334</v>
          </cell>
        </row>
        <row r="42">
          <cell r="E42">
            <v>917</v>
          </cell>
          <cell r="G42">
            <v>91.66666666666666</v>
          </cell>
        </row>
        <row r="43">
          <cell r="E43">
            <v>944</v>
          </cell>
          <cell r="G43">
            <v>93.75</v>
          </cell>
        </row>
        <row r="44">
          <cell r="E44">
            <v>946</v>
          </cell>
          <cell r="G44">
            <v>95.83333333333334</v>
          </cell>
        </row>
        <row r="45">
          <cell r="E45">
            <v>976</v>
          </cell>
          <cell r="G45">
            <v>97.91666666666666</v>
          </cell>
        </row>
        <row r="46">
          <cell r="E46">
            <v>1000</v>
          </cell>
          <cell r="G46">
            <v>100</v>
          </cell>
        </row>
      </sheetData>
      <sheetData sheetId="2">
        <row r="2">
          <cell r="E2">
            <v>151</v>
          </cell>
          <cell r="G2">
            <v>1.5873015873015872</v>
          </cell>
        </row>
        <row r="3">
          <cell r="E3">
            <v>226</v>
          </cell>
          <cell r="G3">
            <v>3.1746031746031744</v>
          </cell>
        </row>
        <row r="4">
          <cell r="E4">
            <v>238</v>
          </cell>
          <cell r="G4">
            <v>4.761904761904762</v>
          </cell>
        </row>
        <row r="5">
          <cell r="E5">
            <v>246</v>
          </cell>
          <cell r="G5">
            <v>6.349206349206349</v>
          </cell>
        </row>
        <row r="6">
          <cell r="E6">
            <v>311</v>
          </cell>
          <cell r="G6">
            <v>7.936507936507936</v>
          </cell>
        </row>
        <row r="7">
          <cell r="E7">
            <v>341</v>
          </cell>
          <cell r="G7">
            <v>9.523809523809524</v>
          </cell>
        </row>
        <row r="8">
          <cell r="E8">
            <v>384</v>
          </cell>
          <cell r="G8">
            <v>11.11111111111111</v>
          </cell>
        </row>
        <row r="9">
          <cell r="E9">
            <v>400</v>
          </cell>
          <cell r="G9">
            <v>14.285714285714285</v>
          </cell>
        </row>
        <row r="10">
          <cell r="E10">
            <v>404</v>
          </cell>
          <cell r="G10">
            <v>15.873015873015872</v>
          </cell>
        </row>
        <row r="11">
          <cell r="E11">
            <v>406</v>
          </cell>
          <cell r="G11">
            <v>17.46031746031746</v>
          </cell>
        </row>
        <row r="12">
          <cell r="E12">
            <v>410</v>
          </cell>
          <cell r="G12">
            <v>20.634920634920633</v>
          </cell>
        </row>
        <row r="13">
          <cell r="E13">
            <v>417</v>
          </cell>
          <cell r="G13">
            <v>22.22222222222222</v>
          </cell>
        </row>
        <row r="14">
          <cell r="E14">
            <v>425</v>
          </cell>
          <cell r="G14">
            <v>23.809523809523807</v>
          </cell>
        </row>
        <row r="15">
          <cell r="E15">
            <v>426</v>
          </cell>
          <cell r="G15">
            <v>25.396825396825395</v>
          </cell>
        </row>
        <row r="16">
          <cell r="E16">
            <v>428</v>
          </cell>
          <cell r="G16">
            <v>26.984126984126984</v>
          </cell>
        </row>
        <row r="17">
          <cell r="E17">
            <v>429</v>
          </cell>
          <cell r="G17">
            <v>28.57142857142857</v>
          </cell>
        </row>
        <row r="18">
          <cell r="E18">
            <v>430</v>
          </cell>
          <cell r="G18">
            <v>30.158730158730158</v>
          </cell>
        </row>
        <row r="19">
          <cell r="E19">
            <v>436</v>
          </cell>
          <cell r="G19">
            <v>31.746031746031743</v>
          </cell>
        </row>
        <row r="20">
          <cell r="E20">
            <v>448</v>
          </cell>
          <cell r="G20">
            <v>33.33333333333333</v>
          </cell>
        </row>
        <row r="21">
          <cell r="E21">
            <v>464</v>
          </cell>
          <cell r="G21">
            <v>34.92063492063492</v>
          </cell>
          <cell r="L21">
            <v>99</v>
          </cell>
          <cell r="P21">
            <v>740.3959123357852</v>
          </cell>
        </row>
        <row r="22">
          <cell r="E22">
            <v>465</v>
          </cell>
          <cell r="G22">
            <v>36.507936507936506</v>
          </cell>
          <cell r="L22">
            <v>98</v>
          </cell>
          <cell r="P22">
            <v>711.1160811725704</v>
          </cell>
        </row>
        <row r="23">
          <cell r="E23">
            <v>468</v>
          </cell>
          <cell r="G23">
            <v>38.095238095238095</v>
          </cell>
          <cell r="L23">
            <v>95</v>
          </cell>
          <cell r="P23">
            <v>667.1963344277483</v>
          </cell>
        </row>
        <row r="24">
          <cell r="E24">
            <v>470</v>
          </cell>
          <cell r="G24">
            <v>39.682539682539684</v>
          </cell>
          <cell r="L24">
            <v>90</v>
          </cell>
          <cell r="P24">
            <v>628.17446112769</v>
          </cell>
        </row>
        <row r="25">
          <cell r="E25">
            <v>478</v>
          </cell>
          <cell r="G25">
            <v>41.269841269841265</v>
          </cell>
          <cell r="L25">
            <v>80</v>
          </cell>
          <cell r="P25">
            <v>580.9217974313106</v>
          </cell>
        </row>
        <row r="26">
          <cell r="E26">
            <v>499</v>
          </cell>
          <cell r="G26">
            <v>42.857142857142854</v>
          </cell>
          <cell r="L26">
            <v>70</v>
          </cell>
          <cell r="P26">
            <v>546.8493541385924</v>
          </cell>
        </row>
        <row r="27">
          <cell r="E27">
            <v>500</v>
          </cell>
          <cell r="G27">
            <v>44.44444444444444</v>
          </cell>
          <cell r="L27">
            <v>60</v>
          </cell>
          <cell r="P27">
            <v>517.7360077086975</v>
          </cell>
        </row>
        <row r="28">
          <cell r="E28">
            <v>504</v>
          </cell>
          <cell r="G28">
            <v>46.03174603174603</v>
          </cell>
          <cell r="L28">
            <v>50</v>
          </cell>
          <cell r="P28">
            <v>490.5238095238095</v>
          </cell>
        </row>
        <row r="29">
          <cell r="E29">
            <v>505</v>
          </cell>
          <cell r="G29">
            <v>47.61904761904761</v>
          </cell>
          <cell r="L29">
            <v>40</v>
          </cell>
          <cell r="P29">
            <v>463.3116113389216</v>
          </cell>
        </row>
        <row r="30">
          <cell r="E30">
            <v>506</v>
          </cell>
          <cell r="G30">
            <v>49.2063492063492</v>
          </cell>
          <cell r="L30">
            <v>30.000000000000004</v>
          </cell>
          <cell r="P30">
            <v>434.1982649090267</v>
          </cell>
        </row>
        <row r="31">
          <cell r="E31">
            <v>507</v>
          </cell>
          <cell r="G31">
            <v>50.79365079365079</v>
          </cell>
          <cell r="L31">
            <v>19.999999999999996</v>
          </cell>
          <cell r="P31">
            <v>400.1258216163085</v>
          </cell>
        </row>
        <row r="32">
          <cell r="E32">
            <v>512</v>
          </cell>
          <cell r="G32">
            <v>52.38095238095239</v>
          </cell>
          <cell r="L32">
            <v>9.999999999999998</v>
          </cell>
          <cell r="P32">
            <v>352.873157919929</v>
          </cell>
        </row>
        <row r="33">
          <cell r="E33">
            <v>515</v>
          </cell>
          <cell r="G33">
            <v>53.96825396825397</v>
          </cell>
          <cell r="L33">
            <v>5.000000000000004</v>
          </cell>
          <cell r="P33">
            <v>313.8512846198707</v>
          </cell>
        </row>
        <row r="34">
          <cell r="E34">
            <v>520</v>
          </cell>
          <cell r="G34">
            <v>55.55555555555556</v>
          </cell>
          <cell r="L34">
            <v>1.0000000000000009</v>
          </cell>
          <cell r="P34">
            <v>240.65170671183387</v>
          </cell>
        </row>
        <row r="35">
          <cell r="E35">
            <v>521</v>
          </cell>
          <cell r="G35">
            <v>57.14285714285714</v>
          </cell>
          <cell r="L35">
            <v>0.10000000000000009</v>
          </cell>
          <cell r="P35">
            <v>158.60373375161208</v>
          </cell>
        </row>
        <row r="36">
          <cell r="E36">
            <v>529</v>
          </cell>
          <cell r="G36">
            <v>58.730158730158735</v>
          </cell>
        </row>
        <row r="37">
          <cell r="E37">
            <v>530</v>
          </cell>
          <cell r="G37">
            <v>60.317460317460316</v>
          </cell>
        </row>
        <row r="38">
          <cell r="E38">
            <v>531</v>
          </cell>
          <cell r="G38">
            <v>61.904761904761905</v>
          </cell>
        </row>
        <row r="39">
          <cell r="E39">
            <v>540</v>
          </cell>
          <cell r="G39">
            <v>63.49206349206349</v>
          </cell>
        </row>
        <row r="40">
          <cell r="E40">
            <v>546</v>
          </cell>
          <cell r="G40">
            <v>65.07936507936508</v>
          </cell>
        </row>
        <row r="41">
          <cell r="E41">
            <v>552</v>
          </cell>
          <cell r="G41">
            <v>66.66666666666666</v>
          </cell>
        </row>
        <row r="42">
          <cell r="E42">
            <v>561</v>
          </cell>
          <cell r="G42">
            <v>68.25396825396825</v>
          </cell>
        </row>
        <row r="43">
          <cell r="E43">
            <v>566</v>
          </cell>
          <cell r="G43">
            <v>69.84126984126983</v>
          </cell>
        </row>
        <row r="44">
          <cell r="E44">
            <v>567</v>
          </cell>
          <cell r="G44">
            <v>71.42857142857143</v>
          </cell>
        </row>
        <row r="45">
          <cell r="E45">
            <v>568</v>
          </cell>
          <cell r="G45">
            <v>73.01587301587301</v>
          </cell>
        </row>
        <row r="46">
          <cell r="E46">
            <v>569</v>
          </cell>
          <cell r="G46">
            <v>74.60317460317461</v>
          </cell>
        </row>
        <row r="47">
          <cell r="E47">
            <v>570</v>
          </cell>
          <cell r="G47">
            <v>77.77777777777779</v>
          </cell>
        </row>
        <row r="48">
          <cell r="E48">
            <v>571</v>
          </cell>
          <cell r="G48">
            <v>79.36507936507937</v>
          </cell>
        </row>
        <row r="49">
          <cell r="E49">
            <v>575</v>
          </cell>
          <cell r="G49">
            <v>80.95238095238095</v>
          </cell>
        </row>
        <row r="50">
          <cell r="E50">
            <v>576</v>
          </cell>
          <cell r="G50">
            <v>82.53968253968253</v>
          </cell>
        </row>
        <row r="51">
          <cell r="E51">
            <v>579</v>
          </cell>
          <cell r="G51">
            <v>84.12698412698413</v>
          </cell>
        </row>
        <row r="52">
          <cell r="E52">
            <v>580</v>
          </cell>
          <cell r="G52">
            <v>87.3015873015873</v>
          </cell>
        </row>
        <row r="53">
          <cell r="E53">
            <v>604</v>
          </cell>
          <cell r="G53">
            <v>88.88888888888889</v>
          </cell>
        </row>
        <row r="54">
          <cell r="E54">
            <v>605</v>
          </cell>
          <cell r="G54">
            <v>90.47619047619048</v>
          </cell>
        </row>
        <row r="55">
          <cell r="E55">
            <v>612</v>
          </cell>
          <cell r="G55">
            <v>92.06349206349206</v>
          </cell>
        </row>
        <row r="56">
          <cell r="E56">
            <v>620</v>
          </cell>
          <cell r="G56">
            <v>93.65079365079364</v>
          </cell>
        </row>
        <row r="57">
          <cell r="E57">
            <v>643</v>
          </cell>
          <cell r="G57">
            <v>95.23809523809523</v>
          </cell>
        </row>
        <row r="58">
          <cell r="E58">
            <v>645</v>
          </cell>
          <cell r="G58">
            <v>96.82539682539682</v>
          </cell>
        </row>
        <row r="59">
          <cell r="E59">
            <v>650</v>
          </cell>
          <cell r="G59">
            <v>98.4126984126984</v>
          </cell>
        </row>
        <row r="60">
          <cell r="E60">
            <v>664</v>
          </cell>
          <cell r="G60">
            <v>100</v>
          </cell>
        </row>
      </sheetData>
      <sheetData sheetId="3">
        <row r="2">
          <cell r="E2">
            <v>98</v>
          </cell>
          <cell r="G2">
            <v>0.9090909090909091</v>
          </cell>
        </row>
        <row r="3">
          <cell r="E3">
            <v>121</v>
          </cell>
          <cell r="G3">
            <v>1.8181818181818181</v>
          </cell>
        </row>
        <row r="4">
          <cell r="E4">
            <v>154</v>
          </cell>
          <cell r="G4">
            <v>2.727272727272727</v>
          </cell>
        </row>
        <row r="5">
          <cell r="E5">
            <v>158</v>
          </cell>
          <cell r="G5">
            <v>3.6363636363636362</v>
          </cell>
        </row>
        <row r="6">
          <cell r="E6">
            <v>178</v>
          </cell>
          <cell r="G6">
            <v>4.545454545454546</v>
          </cell>
        </row>
        <row r="7">
          <cell r="E7">
            <v>183</v>
          </cell>
          <cell r="G7">
            <v>6.363636363636363</v>
          </cell>
        </row>
        <row r="8">
          <cell r="E8">
            <v>187</v>
          </cell>
          <cell r="G8">
            <v>7.2727272727272725</v>
          </cell>
        </row>
        <row r="9">
          <cell r="E9">
            <v>195</v>
          </cell>
          <cell r="G9">
            <v>8.181818181818182</v>
          </cell>
        </row>
        <row r="10">
          <cell r="E10">
            <v>197</v>
          </cell>
          <cell r="G10">
            <v>9.090909090909092</v>
          </cell>
        </row>
        <row r="11">
          <cell r="E11">
            <v>213</v>
          </cell>
          <cell r="G11">
            <v>10</v>
          </cell>
        </row>
        <row r="12">
          <cell r="E12">
            <v>217</v>
          </cell>
          <cell r="G12">
            <v>10.909090909090908</v>
          </cell>
        </row>
        <row r="13">
          <cell r="E13">
            <v>218</v>
          </cell>
          <cell r="G13">
            <v>11.818181818181818</v>
          </cell>
        </row>
        <row r="14">
          <cell r="E14">
            <v>226</v>
          </cell>
          <cell r="G14">
            <v>12.727272727272727</v>
          </cell>
        </row>
        <row r="15">
          <cell r="E15">
            <v>230</v>
          </cell>
          <cell r="G15">
            <v>13.636363636363635</v>
          </cell>
        </row>
        <row r="16">
          <cell r="E16">
            <v>237</v>
          </cell>
          <cell r="G16">
            <v>14.545454545454545</v>
          </cell>
        </row>
        <row r="17">
          <cell r="E17">
            <v>239</v>
          </cell>
          <cell r="G17">
            <v>15.454545454545453</v>
          </cell>
        </row>
        <row r="18">
          <cell r="E18">
            <v>240</v>
          </cell>
          <cell r="G18">
            <v>16.363636363636363</v>
          </cell>
        </row>
        <row r="19">
          <cell r="E19">
            <v>244</v>
          </cell>
          <cell r="G19">
            <v>17.272727272727273</v>
          </cell>
        </row>
        <row r="20">
          <cell r="E20">
            <v>245</v>
          </cell>
          <cell r="G20">
            <v>18.181818181818183</v>
          </cell>
        </row>
        <row r="21">
          <cell r="E21">
            <v>246</v>
          </cell>
          <cell r="G21">
            <v>20</v>
          </cell>
        </row>
        <row r="22">
          <cell r="E22">
            <v>256</v>
          </cell>
          <cell r="G22">
            <v>20.909090909090907</v>
          </cell>
          <cell r="L22">
            <v>99.9</v>
          </cell>
          <cell r="P22">
            <v>629.8382095309255</v>
          </cell>
        </row>
        <row r="23">
          <cell r="E23">
            <v>258</v>
          </cell>
          <cell r="G23">
            <v>21.818181818181817</v>
          </cell>
          <cell r="L23">
            <v>99</v>
          </cell>
          <cell r="P23">
            <v>555.628480673988</v>
          </cell>
        </row>
        <row r="24">
          <cell r="E24">
            <v>259</v>
          </cell>
          <cell r="G24">
            <v>23.636363636363637</v>
          </cell>
          <cell r="L24">
            <v>98</v>
          </cell>
          <cell r="P24">
            <v>529.1458235990532</v>
          </cell>
        </row>
        <row r="25">
          <cell r="E25">
            <v>260</v>
          </cell>
          <cell r="G25">
            <v>24.545454545454547</v>
          </cell>
          <cell r="L25">
            <v>95</v>
          </cell>
          <cell r="P25">
            <v>489.421837986651</v>
          </cell>
        </row>
        <row r="26">
          <cell r="E26">
            <v>270</v>
          </cell>
          <cell r="G26">
            <v>25.454545454545453</v>
          </cell>
          <cell r="L26">
            <v>90</v>
          </cell>
          <cell r="P26">
            <v>454.1278199553824</v>
          </cell>
        </row>
        <row r="27">
          <cell r="E27">
            <v>272</v>
          </cell>
          <cell r="G27">
            <v>26.36363636363636</v>
          </cell>
          <cell r="L27">
            <v>80</v>
          </cell>
          <cell r="P27">
            <v>411.38931912274825</v>
          </cell>
        </row>
        <row r="28">
          <cell r="E28">
            <v>275</v>
          </cell>
          <cell r="G28">
            <v>27.27272727272727</v>
          </cell>
          <cell r="L28">
            <v>70</v>
          </cell>
          <cell r="P28">
            <v>380.5718999103094</v>
          </cell>
        </row>
        <row r="29">
          <cell r="E29">
            <v>285</v>
          </cell>
          <cell r="G29">
            <v>28.18181818181818</v>
          </cell>
          <cell r="L29">
            <v>60</v>
          </cell>
          <cell r="P29">
            <v>354.23982287376845</v>
          </cell>
        </row>
        <row r="30">
          <cell r="E30">
            <v>286</v>
          </cell>
          <cell r="G30">
            <v>29.09090909090909</v>
          </cell>
          <cell r="L30">
            <v>50</v>
          </cell>
          <cell r="P30">
            <v>329.6272727272727</v>
          </cell>
        </row>
        <row r="31">
          <cell r="E31">
            <v>287</v>
          </cell>
          <cell r="G31">
            <v>30</v>
          </cell>
          <cell r="L31">
            <v>40</v>
          </cell>
          <cell r="P31">
            <v>305.014722580777</v>
          </cell>
        </row>
        <row r="32">
          <cell r="E32">
            <v>291</v>
          </cell>
          <cell r="G32">
            <v>30.909090909090907</v>
          </cell>
          <cell r="L32">
            <v>30.000000000000004</v>
          </cell>
          <cell r="P32">
            <v>278.68264554423604</v>
          </cell>
        </row>
        <row r="33">
          <cell r="E33">
            <v>292</v>
          </cell>
          <cell r="G33">
            <v>32.72727272727273</v>
          </cell>
          <cell r="L33">
            <v>19.999999999999996</v>
          </cell>
          <cell r="P33">
            <v>247.8652263317972</v>
          </cell>
        </row>
        <row r="34">
          <cell r="E34">
            <v>296</v>
          </cell>
          <cell r="G34">
            <v>35.45454545454545</v>
          </cell>
          <cell r="L34">
            <v>9.999999999999998</v>
          </cell>
          <cell r="P34">
            <v>205.12672549916306</v>
          </cell>
        </row>
        <row r="35">
          <cell r="E35">
            <v>297</v>
          </cell>
          <cell r="G35">
            <v>36.36363636363637</v>
          </cell>
          <cell r="L35">
            <v>5.000000000000004</v>
          </cell>
          <cell r="P35">
            <v>169.8327074678945</v>
          </cell>
        </row>
        <row r="36">
          <cell r="E36">
            <v>298</v>
          </cell>
          <cell r="G36">
            <v>37.27272727272727</v>
          </cell>
          <cell r="L36">
            <v>1.0000000000000009</v>
          </cell>
          <cell r="P36">
            <v>103.62606478055747</v>
          </cell>
        </row>
        <row r="37">
          <cell r="E37">
            <v>299</v>
          </cell>
          <cell r="G37">
            <v>38.18181818181819</v>
          </cell>
        </row>
        <row r="38">
          <cell r="E38">
            <v>300</v>
          </cell>
          <cell r="G38">
            <v>40</v>
          </cell>
        </row>
        <row r="39">
          <cell r="E39">
            <v>304</v>
          </cell>
          <cell r="G39">
            <v>40.909090909090914</v>
          </cell>
        </row>
        <row r="40">
          <cell r="E40">
            <v>307</v>
          </cell>
          <cell r="G40">
            <v>41.81818181818181</v>
          </cell>
        </row>
        <row r="41">
          <cell r="E41">
            <v>308</v>
          </cell>
          <cell r="G41">
            <v>43.63636363636363</v>
          </cell>
        </row>
        <row r="42">
          <cell r="E42">
            <v>309</v>
          </cell>
          <cell r="G42">
            <v>44.54545454545455</v>
          </cell>
        </row>
        <row r="43">
          <cell r="E43">
            <v>311</v>
          </cell>
          <cell r="G43">
            <v>45.45454545454545</v>
          </cell>
        </row>
        <row r="44">
          <cell r="E44">
            <v>312</v>
          </cell>
          <cell r="G44">
            <v>46.36363636363636</v>
          </cell>
        </row>
        <row r="45">
          <cell r="E45">
            <v>315</v>
          </cell>
          <cell r="G45">
            <v>47.27272727272727</v>
          </cell>
        </row>
        <row r="46">
          <cell r="E46">
            <v>318</v>
          </cell>
          <cell r="G46">
            <v>48.18181818181818</v>
          </cell>
        </row>
        <row r="47">
          <cell r="E47">
            <v>321</v>
          </cell>
          <cell r="G47">
            <v>49.09090909090909</v>
          </cell>
        </row>
        <row r="48">
          <cell r="E48">
            <v>323</v>
          </cell>
          <cell r="G48">
            <v>50.90909090909091</v>
          </cell>
        </row>
        <row r="49">
          <cell r="E49">
            <v>326</v>
          </cell>
          <cell r="G49">
            <v>51.81818181818182</v>
          </cell>
        </row>
        <row r="50">
          <cell r="E50">
            <v>329</v>
          </cell>
          <cell r="G50">
            <v>52.72727272727272</v>
          </cell>
        </row>
        <row r="51">
          <cell r="E51">
            <v>329</v>
          </cell>
          <cell r="G51">
            <v>53.63636363636364</v>
          </cell>
        </row>
        <row r="52">
          <cell r="E52">
            <v>331</v>
          </cell>
          <cell r="G52">
            <v>54.54545454545454</v>
          </cell>
        </row>
        <row r="53">
          <cell r="E53">
            <v>335</v>
          </cell>
          <cell r="G53">
            <v>55.45454545454545</v>
          </cell>
        </row>
        <row r="54">
          <cell r="E54">
            <v>336</v>
          </cell>
          <cell r="G54">
            <v>56.36363636363636</v>
          </cell>
        </row>
        <row r="55">
          <cell r="E55">
            <v>337</v>
          </cell>
          <cell r="G55">
            <v>57.27272727272727</v>
          </cell>
        </row>
        <row r="56">
          <cell r="E56">
            <v>339</v>
          </cell>
          <cell r="G56">
            <v>58.18181818181818</v>
          </cell>
        </row>
        <row r="57">
          <cell r="E57">
            <v>341</v>
          </cell>
          <cell r="G57">
            <v>59.09090909090909</v>
          </cell>
        </row>
        <row r="58">
          <cell r="E58">
            <v>343</v>
          </cell>
          <cell r="G58">
            <v>60</v>
          </cell>
        </row>
        <row r="59">
          <cell r="E59">
            <v>345</v>
          </cell>
          <cell r="G59">
            <v>60.909090909090914</v>
          </cell>
        </row>
        <row r="60">
          <cell r="E60">
            <v>349</v>
          </cell>
          <cell r="G60">
            <v>61.81818181818181</v>
          </cell>
        </row>
        <row r="61">
          <cell r="E61">
            <v>352</v>
          </cell>
          <cell r="G61">
            <v>63.63636363636363</v>
          </cell>
        </row>
        <row r="62">
          <cell r="E62">
            <v>354</v>
          </cell>
          <cell r="G62">
            <v>65.45454545454545</v>
          </cell>
        </row>
        <row r="63">
          <cell r="E63">
            <v>356</v>
          </cell>
          <cell r="G63">
            <v>66.36363636363637</v>
          </cell>
        </row>
        <row r="64">
          <cell r="E64">
            <v>359</v>
          </cell>
          <cell r="G64">
            <v>67.27272727272727</v>
          </cell>
        </row>
        <row r="65">
          <cell r="E65">
            <v>361</v>
          </cell>
          <cell r="G65">
            <v>68.18181818181817</v>
          </cell>
        </row>
        <row r="66">
          <cell r="E66">
            <v>363</v>
          </cell>
          <cell r="G66">
            <v>69.0909090909091</v>
          </cell>
        </row>
        <row r="67">
          <cell r="E67">
            <v>364</v>
          </cell>
          <cell r="G67">
            <v>70</v>
          </cell>
        </row>
        <row r="68">
          <cell r="E68">
            <v>365</v>
          </cell>
          <cell r="G68">
            <v>70.9090909090909</v>
          </cell>
        </row>
        <row r="69">
          <cell r="E69">
            <v>366</v>
          </cell>
          <cell r="G69">
            <v>71.81818181818181</v>
          </cell>
        </row>
        <row r="70">
          <cell r="E70">
            <v>370</v>
          </cell>
          <cell r="G70">
            <v>72.72727272727273</v>
          </cell>
        </row>
        <row r="71">
          <cell r="E71">
            <v>371</v>
          </cell>
          <cell r="G71">
            <v>74.54545454545455</v>
          </cell>
        </row>
        <row r="72">
          <cell r="E72">
            <v>373</v>
          </cell>
          <cell r="G72">
            <v>75.45454545454545</v>
          </cell>
        </row>
        <row r="73">
          <cell r="E73">
            <v>375</v>
          </cell>
          <cell r="G73">
            <v>76.36363636363637</v>
          </cell>
        </row>
        <row r="74">
          <cell r="E74">
            <v>376</v>
          </cell>
          <cell r="G74">
            <v>77.27272727272727</v>
          </cell>
        </row>
        <row r="75">
          <cell r="E75">
            <v>380</v>
          </cell>
          <cell r="G75">
            <v>78.18181818181819</v>
          </cell>
        </row>
        <row r="76">
          <cell r="E76">
            <v>387</v>
          </cell>
          <cell r="G76">
            <v>79.0909090909091</v>
          </cell>
        </row>
        <row r="77">
          <cell r="E77">
            <v>390</v>
          </cell>
          <cell r="G77">
            <v>80</v>
          </cell>
        </row>
        <row r="78">
          <cell r="E78">
            <v>397</v>
          </cell>
          <cell r="G78">
            <v>80.9090909090909</v>
          </cell>
        </row>
        <row r="79">
          <cell r="E79">
            <v>408</v>
          </cell>
          <cell r="G79">
            <v>81.81818181818183</v>
          </cell>
        </row>
        <row r="80">
          <cell r="E80">
            <v>411</v>
          </cell>
          <cell r="G80">
            <v>82.72727272727273</v>
          </cell>
        </row>
        <row r="81">
          <cell r="E81">
            <v>428</v>
          </cell>
          <cell r="G81">
            <v>83.63636363636363</v>
          </cell>
        </row>
        <row r="82">
          <cell r="E82">
            <v>430</v>
          </cell>
          <cell r="G82">
            <v>85.45454545454545</v>
          </cell>
        </row>
        <row r="83">
          <cell r="E83">
            <v>434</v>
          </cell>
          <cell r="G83">
            <v>86.36363636363636</v>
          </cell>
        </row>
        <row r="84">
          <cell r="E84">
            <v>437</v>
          </cell>
          <cell r="G84">
            <v>87.27272727272727</v>
          </cell>
        </row>
        <row r="85">
          <cell r="E85">
            <v>441</v>
          </cell>
          <cell r="G85">
            <v>88.18181818181819</v>
          </cell>
        </row>
        <row r="86">
          <cell r="E86">
            <v>450</v>
          </cell>
          <cell r="G86">
            <v>89.0909090909091</v>
          </cell>
        </row>
        <row r="87">
          <cell r="E87">
            <v>454</v>
          </cell>
          <cell r="G87">
            <v>90</v>
          </cell>
        </row>
        <row r="88">
          <cell r="E88">
            <v>455</v>
          </cell>
          <cell r="G88">
            <v>90.9090909090909</v>
          </cell>
        </row>
        <row r="89">
          <cell r="E89">
            <v>465</v>
          </cell>
          <cell r="G89">
            <v>91.81818181818183</v>
          </cell>
        </row>
        <row r="90">
          <cell r="E90">
            <v>467</v>
          </cell>
          <cell r="G90">
            <v>92.72727272727272</v>
          </cell>
        </row>
        <row r="91">
          <cell r="E91">
            <v>470</v>
          </cell>
          <cell r="G91">
            <v>93.63636363636364</v>
          </cell>
        </row>
        <row r="92">
          <cell r="E92">
            <v>471</v>
          </cell>
          <cell r="G92">
            <v>94.54545454545455</v>
          </cell>
        </row>
        <row r="93">
          <cell r="E93">
            <v>489</v>
          </cell>
          <cell r="G93">
            <v>95.45454545454545</v>
          </cell>
        </row>
        <row r="94">
          <cell r="E94">
            <v>555</v>
          </cell>
          <cell r="G94">
            <v>96.36363636363636</v>
          </cell>
        </row>
        <row r="95">
          <cell r="E95">
            <v>572</v>
          </cell>
          <cell r="G95">
            <v>97.27272727272728</v>
          </cell>
        </row>
        <row r="96">
          <cell r="E96">
            <v>579</v>
          </cell>
          <cell r="G96">
            <v>98.18181818181819</v>
          </cell>
        </row>
        <row r="97">
          <cell r="E97">
            <v>581</v>
          </cell>
          <cell r="G97">
            <v>99.0909090909091</v>
          </cell>
        </row>
        <row r="98">
          <cell r="E98">
            <v>618</v>
          </cell>
          <cell r="G98">
            <v>100</v>
          </cell>
        </row>
      </sheetData>
      <sheetData sheetId="4">
        <row r="2">
          <cell r="E2">
            <v>34</v>
          </cell>
          <cell r="G2">
            <v>0.9090909090909091</v>
          </cell>
        </row>
        <row r="3">
          <cell r="E3">
            <v>58</v>
          </cell>
          <cell r="G3">
            <v>1.8181818181818181</v>
          </cell>
        </row>
        <row r="4">
          <cell r="E4">
            <v>64</v>
          </cell>
          <cell r="G4">
            <v>2.727272727272727</v>
          </cell>
        </row>
        <row r="5">
          <cell r="E5">
            <v>72</v>
          </cell>
          <cell r="G5">
            <v>3.6363636363636362</v>
          </cell>
        </row>
        <row r="6">
          <cell r="E6">
            <v>80</v>
          </cell>
          <cell r="G6">
            <v>4.545454545454546</v>
          </cell>
        </row>
        <row r="7">
          <cell r="E7">
            <v>97</v>
          </cell>
          <cell r="G7">
            <v>5.454545454545454</v>
          </cell>
        </row>
        <row r="8">
          <cell r="E8">
            <v>113</v>
          </cell>
          <cell r="G8">
            <v>6.363636363636363</v>
          </cell>
        </row>
        <row r="9">
          <cell r="E9">
            <v>114</v>
          </cell>
          <cell r="G9">
            <v>7.2727272727272725</v>
          </cell>
        </row>
        <row r="10">
          <cell r="E10">
            <v>134</v>
          </cell>
          <cell r="G10">
            <v>8.181818181818182</v>
          </cell>
        </row>
        <row r="11">
          <cell r="E11">
            <v>144</v>
          </cell>
          <cell r="G11">
            <v>9.090909090909092</v>
          </cell>
        </row>
        <row r="12">
          <cell r="E12">
            <v>146</v>
          </cell>
          <cell r="G12">
            <v>10</v>
          </cell>
        </row>
        <row r="13">
          <cell r="E13">
            <v>152</v>
          </cell>
          <cell r="G13">
            <v>10.909090909090908</v>
          </cell>
        </row>
        <row r="14">
          <cell r="E14">
            <v>161</v>
          </cell>
          <cell r="G14">
            <v>11.818181818181818</v>
          </cell>
        </row>
        <row r="15">
          <cell r="E15">
            <v>168</v>
          </cell>
          <cell r="G15">
            <v>12.727272727272727</v>
          </cell>
        </row>
        <row r="16">
          <cell r="E16">
            <v>170</v>
          </cell>
          <cell r="G16">
            <v>13.636363636363635</v>
          </cell>
        </row>
        <row r="17">
          <cell r="E17">
            <v>172</v>
          </cell>
          <cell r="G17">
            <v>14.545454545454545</v>
          </cell>
        </row>
        <row r="18">
          <cell r="E18">
            <v>176</v>
          </cell>
          <cell r="G18">
            <v>15.454545454545453</v>
          </cell>
        </row>
        <row r="19">
          <cell r="E19">
            <v>181</v>
          </cell>
          <cell r="G19">
            <v>16.363636363636363</v>
          </cell>
        </row>
        <row r="20">
          <cell r="E20">
            <v>182</v>
          </cell>
          <cell r="G20">
            <v>17.272727272727273</v>
          </cell>
        </row>
        <row r="21">
          <cell r="E21">
            <v>186</v>
          </cell>
          <cell r="G21">
            <v>19.090909090909093</v>
          </cell>
        </row>
        <row r="22">
          <cell r="E22">
            <v>188</v>
          </cell>
          <cell r="G22">
            <v>20</v>
          </cell>
        </row>
        <row r="23">
          <cell r="E23">
            <v>189</v>
          </cell>
          <cell r="G23">
            <v>20.909090909090907</v>
          </cell>
          <cell r="L23">
            <v>99</v>
          </cell>
          <cell r="P23">
            <v>573.5309742428805</v>
          </cell>
        </row>
        <row r="24">
          <cell r="E24">
            <v>192</v>
          </cell>
          <cell r="G24">
            <v>21.818181818181817</v>
          </cell>
          <cell r="L24">
            <v>98</v>
          </cell>
          <cell r="P24">
            <v>541.7451302709658</v>
          </cell>
        </row>
        <row r="25">
          <cell r="E25">
            <v>196</v>
          </cell>
          <cell r="G25">
            <v>22.727272727272727</v>
          </cell>
          <cell r="L25">
            <v>95</v>
          </cell>
          <cell r="P25">
            <v>494.0663643130937</v>
          </cell>
        </row>
        <row r="26">
          <cell r="E26">
            <v>200</v>
          </cell>
          <cell r="G26">
            <v>23.636363636363637</v>
          </cell>
          <cell r="L26">
            <v>90</v>
          </cell>
          <cell r="P26">
            <v>451.70467276871875</v>
          </cell>
        </row>
        <row r="27">
          <cell r="E27">
            <v>210</v>
          </cell>
          <cell r="G27">
            <v>24.545454545454547</v>
          </cell>
          <cell r="L27">
            <v>80</v>
          </cell>
          <cell r="P27">
            <v>400.4077309544692</v>
          </cell>
        </row>
        <row r="28">
          <cell r="E28">
            <v>212</v>
          </cell>
          <cell r="G28">
            <v>25.454545454545453</v>
          </cell>
          <cell r="L28">
            <v>70</v>
          </cell>
          <cell r="P28">
            <v>363.41908302794394</v>
          </cell>
        </row>
        <row r="29">
          <cell r="E29">
            <v>220</v>
          </cell>
          <cell r="G29">
            <v>26.36363636363636</v>
          </cell>
          <cell r="L29">
            <v>60</v>
          </cell>
          <cell r="P29">
            <v>331.8139729450845</v>
          </cell>
        </row>
        <row r="30">
          <cell r="E30">
            <v>221</v>
          </cell>
          <cell r="G30">
            <v>27.27272727272727</v>
          </cell>
          <cell r="L30">
            <v>50</v>
          </cell>
          <cell r="P30">
            <v>302.27272727272725</v>
          </cell>
        </row>
        <row r="31">
          <cell r="E31">
            <v>225</v>
          </cell>
          <cell r="G31">
            <v>28.18181818181818</v>
          </cell>
          <cell r="L31">
            <v>40</v>
          </cell>
          <cell r="P31">
            <v>272.73148160037</v>
          </cell>
        </row>
        <row r="32">
          <cell r="E32">
            <v>228</v>
          </cell>
          <cell r="G32">
            <v>29.09090909090909</v>
          </cell>
          <cell r="L32">
            <v>30.000000000000004</v>
          </cell>
          <cell r="P32">
            <v>241.12637151751056</v>
          </cell>
        </row>
        <row r="33">
          <cell r="E33">
            <v>233</v>
          </cell>
          <cell r="G33">
            <v>30</v>
          </cell>
          <cell r="L33">
            <v>19.999999999999996</v>
          </cell>
          <cell r="P33">
            <v>204.13772359098533</v>
          </cell>
        </row>
        <row r="34">
          <cell r="E34">
            <v>234</v>
          </cell>
          <cell r="G34">
            <v>31.818181818181817</v>
          </cell>
          <cell r="L34">
            <v>9.999999999999998</v>
          </cell>
          <cell r="P34">
            <v>152.84078177673578</v>
          </cell>
        </row>
        <row r="35">
          <cell r="E35">
            <v>240</v>
          </cell>
          <cell r="G35">
            <v>33.63636363636363</v>
          </cell>
          <cell r="L35">
            <v>5.000000000000004</v>
          </cell>
          <cell r="P35">
            <v>110.47909023236082</v>
          </cell>
        </row>
        <row r="36">
          <cell r="E36">
            <v>245</v>
          </cell>
          <cell r="G36">
            <v>34.54545454545455</v>
          </cell>
          <cell r="L36">
            <v>1.0000000000000009</v>
          </cell>
          <cell r="P36">
            <v>31.014480302574043</v>
          </cell>
        </row>
        <row r="37">
          <cell r="E37">
            <v>260</v>
          </cell>
          <cell r="G37">
            <v>35.45454545454545</v>
          </cell>
        </row>
        <row r="38">
          <cell r="E38">
            <v>265</v>
          </cell>
          <cell r="G38">
            <v>36.36363636363637</v>
          </cell>
        </row>
        <row r="39">
          <cell r="E39">
            <v>266</v>
          </cell>
          <cell r="G39">
            <v>37.27272727272727</v>
          </cell>
        </row>
        <row r="40">
          <cell r="E40">
            <v>270</v>
          </cell>
          <cell r="G40">
            <v>38.18181818181819</v>
          </cell>
        </row>
        <row r="41">
          <cell r="E41">
            <v>272</v>
          </cell>
          <cell r="G41">
            <v>39.09090909090909</v>
          </cell>
        </row>
        <row r="42">
          <cell r="E42">
            <v>273</v>
          </cell>
          <cell r="G42">
            <v>40</v>
          </cell>
        </row>
        <row r="43">
          <cell r="E43">
            <v>274</v>
          </cell>
          <cell r="G43">
            <v>40.909090909090914</v>
          </cell>
        </row>
        <row r="44">
          <cell r="E44">
            <v>275</v>
          </cell>
          <cell r="G44">
            <v>41.81818181818181</v>
          </cell>
        </row>
        <row r="45">
          <cell r="E45">
            <v>290</v>
          </cell>
          <cell r="G45">
            <v>43.63636363636363</v>
          </cell>
        </row>
        <row r="46">
          <cell r="E46">
            <v>294</v>
          </cell>
          <cell r="G46">
            <v>45.45454545454545</v>
          </cell>
        </row>
        <row r="47">
          <cell r="E47">
            <v>304</v>
          </cell>
          <cell r="G47">
            <v>46.36363636363636</v>
          </cell>
        </row>
        <row r="48">
          <cell r="E48">
            <v>305</v>
          </cell>
          <cell r="G48">
            <v>47.27272727272727</v>
          </cell>
        </row>
        <row r="49">
          <cell r="E49">
            <v>306</v>
          </cell>
          <cell r="G49">
            <v>49.09090909090909</v>
          </cell>
        </row>
        <row r="50">
          <cell r="E50">
            <v>308</v>
          </cell>
          <cell r="G50">
            <v>50</v>
          </cell>
        </row>
        <row r="51">
          <cell r="E51">
            <v>312</v>
          </cell>
          <cell r="G51">
            <v>50.90909090909091</v>
          </cell>
        </row>
        <row r="52">
          <cell r="E52">
            <v>316</v>
          </cell>
          <cell r="G52">
            <v>51.81818181818182</v>
          </cell>
        </row>
        <row r="53">
          <cell r="E53">
            <v>323</v>
          </cell>
          <cell r="G53">
            <v>52.72727272727272</v>
          </cell>
        </row>
        <row r="54">
          <cell r="E54">
            <v>325</v>
          </cell>
          <cell r="G54">
            <v>53.63636363636364</v>
          </cell>
        </row>
        <row r="55">
          <cell r="E55">
            <v>330</v>
          </cell>
          <cell r="G55">
            <v>54.54545454545454</v>
          </cell>
        </row>
        <row r="56">
          <cell r="E56">
            <v>331</v>
          </cell>
          <cell r="G56">
            <v>56.36363636363636</v>
          </cell>
        </row>
        <row r="57">
          <cell r="E57">
            <v>339</v>
          </cell>
          <cell r="G57">
            <v>58.18181818181818</v>
          </cell>
        </row>
        <row r="58">
          <cell r="E58">
            <v>346</v>
          </cell>
          <cell r="G58">
            <v>60</v>
          </cell>
        </row>
        <row r="59">
          <cell r="E59">
            <v>348</v>
          </cell>
          <cell r="G59">
            <v>60.909090909090914</v>
          </cell>
        </row>
        <row r="60">
          <cell r="E60">
            <v>351</v>
          </cell>
          <cell r="G60">
            <v>61.81818181818181</v>
          </cell>
        </row>
        <row r="61">
          <cell r="E61">
            <v>353</v>
          </cell>
          <cell r="G61">
            <v>62.727272727272734</v>
          </cell>
        </row>
        <row r="62">
          <cell r="E62">
            <v>354</v>
          </cell>
          <cell r="G62">
            <v>64.54545454545455</v>
          </cell>
        </row>
        <row r="63">
          <cell r="E63">
            <v>357</v>
          </cell>
          <cell r="G63">
            <v>65.45454545454545</v>
          </cell>
        </row>
        <row r="64">
          <cell r="E64">
            <v>359</v>
          </cell>
          <cell r="G64">
            <v>66.36363636363637</v>
          </cell>
        </row>
        <row r="65">
          <cell r="E65">
            <v>362</v>
          </cell>
          <cell r="G65">
            <v>67.27272727272727</v>
          </cell>
        </row>
        <row r="66">
          <cell r="E66">
            <v>366</v>
          </cell>
          <cell r="G66">
            <v>69.0909090909091</v>
          </cell>
        </row>
        <row r="67">
          <cell r="E67">
            <v>370</v>
          </cell>
          <cell r="G67">
            <v>70</v>
          </cell>
        </row>
        <row r="68">
          <cell r="E68">
            <v>373</v>
          </cell>
          <cell r="G68">
            <v>70.9090909090909</v>
          </cell>
        </row>
        <row r="69">
          <cell r="E69">
            <v>376</v>
          </cell>
          <cell r="G69">
            <v>72.72727272727273</v>
          </cell>
        </row>
        <row r="70">
          <cell r="E70">
            <v>382</v>
          </cell>
          <cell r="G70">
            <v>74.54545454545455</v>
          </cell>
        </row>
        <row r="71">
          <cell r="E71">
            <v>387</v>
          </cell>
          <cell r="G71">
            <v>75.45454545454545</v>
          </cell>
        </row>
        <row r="72">
          <cell r="E72">
            <v>390</v>
          </cell>
          <cell r="G72">
            <v>76.36363636363637</v>
          </cell>
        </row>
        <row r="73">
          <cell r="E73">
            <v>392</v>
          </cell>
          <cell r="G73">
            <v>77.27272727272727</v>
          </cell>
        </row>
        <row r="74">
          <cell r="E74">
            <v>394</v>
          </cell>
          <cell r="G74">
            <v>79.0909090909091</v>
          </cell>
        </row>
        <row r="75">
          <cell r="E75">
            <v>396</v>
          </cell>
          <cell r="G75">
            <v>80</v>
          </cell>
        </row>
        <row r="76">
          <cell r="E76">
            <v>404</v>
          </cell>
          <cell r="G76">
            <v>80.9090909090909</v>
          </cell>
        </row>
        <row r="77">
          <cell r="E77">
            <v>408</v>
          </cell>
          <cell r="G77">
            <v>81.81818181818183</v>
          </cell>
        </row>
        <row r="78">
          <cell r="E78">
            <v>410</v>
          </cell>
          <cell r="G78">
            <v>82.72727272727273</v>
          </cell>
        </row>
        <row r="79">
          <cell r="E79">
            <v>412</v>
          </cell>
          <cell r="G79">
            <v>83.63636363636363</v>
          </cell>
        </row>
        <row r="80">
          <cell r="E80">
            <v>416</v>
          </cell>
          <cell r="G80">
            <v>84.54545454545455</v>
          </cell>
        </row>
        <row r="81">
          <cell r="E81">
            <v>420</v>
          </cell>
          <cell r="G81">
            <v>85.45454545454545</v>
          </cell>
        </row>
        <row r="82">
          <cell r="E82">
            <v>425</v>
          </cell>
          <cell r="G82">
            <v>86.36363636363636</v>
          </cell>
        </row>
        <row r="83">
          <cell r="E83">
            <v>428</v>
          </cell>
          <cell r="G83">
            <v>87.27272727272727</v>
          </cell>
        </row>
        <row r="84">
          <cell r="E84">
            <v>429</v>
          </cell>
          <cell r="G84">
            <v>88.18181818181819</v>
          </cell>
        </row>
        <row r="85">
          <cell r="E85">
            <v>447</v>
          </cell>
          <cell r="G85">
            <v>89.0909090909091</v>
          </cell>
        </row>
        <row r="86">
          <cell r="E86">
            <v>450</v>
          </cell>
          <cell r="G86">
            <v>90</v>
          </cell>
        </row>
        <row r="87">
          <cell r="E87">
            <v>458</v>
          </cell>
          <cell r="G87">
            <v>90.9090909090909</v>
          </cell>
        </row>
        <row r="88">
          <cell r="E88">
            <v>459</v>
          </cell>
          <cell r="G88">
            <v>91.81818181818183</v>
          </cell>
        </row>
        <row r="89">
          <cell r="E89">
            <v>466</v>
          </cell>
          <cell r="G89">
            <v>92.72727272727272</v>
          </cell>
        </row>
        <row r="90">
          <cell r="E90">
            <v>468</v>
          </cell>
          <cell r="G90">
            <v>93.63636363636364</v>
          </cell>
        </row>
        <row r="91">
          <cell r="E91">
            <v>473</v>
          </cell>
          <cell r="G91">
            <v>94.54545454545455</v>
          </cell>
        </row>
        <row r="92">
          <cell r="E92">
            <v>502</v>
          </cell>
          <cell r="G92">
            <v>95.45454545454545</v>
          </cell>
        </row>
        <row r="93">
          <cell r="E93">
            <v>506</v>
          </cell>
          <cell r="G93">
            <v>96.36363636363636</v>
          </cell>
        </row>
        <row r="94">
          <cell r="E94">
            <v>508</v>
          </cell>
          <cell r="G94">
            <v>97.27272727272728</v>
          </cell>
        </row>
        <row r="95">
          <cell r="E95">
            <v>520</v>
          </cell>
          <cell r="G95">
            <v>98.18181818181819</v>
          </cell>
        </row>
        <row r="96">
          <cell r="E96">
            <v>521</v>
          </cell>
          <cell r="G96">
            <v>99.0909090909091</v>
          </cell>
        </row>
        <row r="97">
          <cell r="E97">
            <v>551</v>
          </cell>
          <cell r="G97">
            <v>100</v>
          </cell>
        </row>
      </sheetData>
      <sheetData sheetId="5">
        <row r="2">
          <cell r="E2">
            <v>342</v>
          </cell>
          <cell r="G2">
            <v>1.2048192771084338</v>
          </cell>
        </row>
        <row r="3">
          <cell r="E3">
            <v>375</v>
          </cell>
          <cell r="G3">
            <v>2.4096385542168677</v>
          </cell>
        </row>
        <row r="4">
          <cell r="E4">
            <v>382</v>
          </cell>
          <cell r="G4">
            <v>3.614457831325301</v>
          </cell>
        </row>
        <row r="5">
          <cell r="E5">
            <v>395</v>
          </cell>
          <cell r="G5">
            <v>4.819277108433735</v>
          </cell>
        </row>
        <row r="6">
          <cell r="E6">
            <v>414</v>
          </cell>
          <cell r="G6">
            <v>6.024096385542169</v>
          </cell>
        </row>
        <row r="7">
          <cell r="E7">
            <v>416</v>
          </cell>
          <cell r="G7">
            <v>7.228915662650602</v>
          </cell>
        </row>
        <row r="8">
          <cell r="E8">
            <v>427</v>
          </cell>
          <cell r="G8">
            <v>8.433734939759036</v>
          </cell>
        </row>
        <row r="9">
          <cell r="E9">
            <v>446</v>
          </cell>
          <cell r="G9">
            <v>9.63855421686747</v>
          </cell>
        </row>
        <row r="10">
          <cell r="E10">
            <v>452</v>
          </cell>
          <cell r="G10">
            <v>10.843373493975903</v>
          </cell>
        </row>
        <row r="11">
          <cell r="E11">
            <v>452</v>
          </cell>
          <cell r="G11">
            <v>12.048192771084338</v>
          </cell>
        </row>
        <row r="12">
          <cell r="E12">
            <v>460</v>
          </cell>
          <cell r="G12">
            <v>13.253012048192772</v>
          </cell>
        </row>
        <row r="13">
          <cell r="E13">
            <v>473</v>
          </cell>
          <cell r="G13">
            <v>14.457831325301203</v>
          </cell>
        </row>
        <row r="14">
          <cell r="E14">
            <v>476</v>
          </cell>
          <cell r="G14">
            <v>15.66265060240964</v>
          </cell>
        </row>
        <row r="15">
          <cell r="E15">
            <v>486</v>
          </cell>
          <cell r="G15">
            <v>16.867469879518072</v>
          </cell>
        </row>
        <row r="16">
          <cell r="E16">
            <v>488</v>
          </cell>
          <cell r="G16">
            <v>18.072289156626507</v>
          </cell>
        </row>
        <row r="17">
          <cell r="E17">
            <v>490</v>
          </cell>
          <cell r="G17">
            <v>19.27710843373494</v>
          </cell>
        </row>
        <row r="18">
          <cell r="E18">
            <v>498</v>
          </cell>
          <cell r="G18">
            <v>20.481927710843372</v>
          </cell>
        </row>
        <row r="19">
          <cell r="E19">
            <v>499</v>
          </cell>
          <cell r="G19">
            <v>21.686746987951807</v>
          </cell>
        </row>
        <row r="20">
          <cell r="E20">
            <v>511</v>
          </cell>
          <cell r="G20">
            <v>22.89156626506024</v>
          </cell>
        </row>
        <row r="21">
          <cell r="E21">
            <v>512</v>
          </cell>
          <cell r="G21">
            <v>24.096385542168676</v>
          </cell>
        </row>
        <row r="22">
          <cell r="E22">
            <v>514</v>
          </cell>
          <cell r="G22">
            <v>25.301204819277107</v>
          </cell>
        </row>
        <row r="23">
          <cell r="E23">
            <v>517</v>
          </cell>
          <cell r="G23">
            <v>26.506024096385545</v>
          </cell>
          <cell r="L23">
            <v>99</v>
          </cell>
          <cell r="P23">
            <v>820.0494149026003</v>
          </cell>
        </row>
        <row r="24">
          <cell r="E24">
            <v>523</v>
          </cell>
          <cell r="G24">
            <v>27.710843373493976</v>
          </cell>
          <cell r="L24">
            <v>98</v>
          </cell>
          <cell r="P24">
            <v>792.6123804059665</v>
          </cell>
        </row>
        <row r="25">
          <cell r="E25">
            <v>524</v>
          </cell>
          <cell r="G25">
            <v>28.915662650602407</v>
          </cell>
          <cell r="L25">
            <v>95</v>
          </cell>
          <cell r="P25">
            <v>751.4568286610158</v>
          </cell>
        </row>
        <row r="26">
          <cell r="E26">
            <v>534</v>
          </cell>
          <cell r="G26">
            <v>30.120481927710845</v>
          </cell>
          <cell r="L26">
            <v>90</v>
          </cell>
          <cell r="P26">
            <v>714.8908909037632</v>
          </cell>
        </row>
        <row r="27">
          <cell r="E27">
            <v>535</v>
          </cell>
          <cell r="G27">
            <v>31.32530120481928</v>
          </cell>
          <cell r="L27">
            <v>80</v>
          </cell>
          <cell r="P27">
            <v>670.6121873597276</v>
          </cell>
        </row>
        <row r="28">
          <cell r="E28">
            <v>540</v>
          </cell>
          <cell r="G28">
            <v>32.53012048192771</v>
          </cell>
          <cell r="L28">
            <v>70</v>
          </cell>
          <cell r="P28">
            <v>638.6841753163594</v>
          </cell>
        </row>
        <row r="29">
          <cell r="E29">
            <v>542</v>
          </cell>
          <cell r="G29">
            <v>33.734939759036145</v>
          </cell>
          <cell r="L29">
            <v>60</v>
          </cell>
          <cell r="P29">
            <v>611.4031474355355</v>
          </cell>
        </row>
        <row r="30">
          <cell r="E30">
            <v>545</v>
          </cell>
          <cell r="G30">
            <v>34.93975903614458</v>
          </cell>
          <cell r="L30">
            <v>50</v>
          </cell>
          <cell r="P30">
            <v>585.9036144578313</v>
          </cell>
        </row>
        <row r="31">
          <cell r="E31">
            <v>546</v>
          </cell>
          <cell r="G31">
            <v>36.144578313253014</v>
          </cell>
          <cell r="L31">
            <v>40</v>
          </cell>
          <cell r="P31">
            <v>560.404081480127</v>
          </cell>
        </row>
        <row r="32">
          <cell r="E32">
            <v>553</v>
          </cell>
          <cell r="G32">
            <v>37.34939759036144</v>
          </cell>
          <cell r="L32">
            <v>30.000000000000004</v>
          </cell>
          <cell r="P32">
            <v>533.1230535993031</v>
          </cell>
        </row>
        <row r="33">
          <cell r="E33">
            <v>565</v>
          </cell>
          <cell r="G33">
            <v>38.55421686746988</v>
          </cell>
          <cell r="L33">
            <v>19.999999999999996</v>
          </cell>
          <cell r="P33">
            <v>501.19504155593495</v>
          </cell>
        </row>
        <row r="34">
          <cell r="E34">
            <v>566</v>
          </cell>
          <cell r="G34">
            <v>40.963855421686745</v>
          </cell>
          <cell r="L34">
            <v>9.999999999999998</v>
          </cell>
          <cell r="P34">
            <v>456.91633801189937</v>
          </cell>
        </row>
        <row r="35">
          <cell r="E35">
            <v>569</v>
          </cell>
          <cell r="G35">
            <v>43.373493975903614</v>
          </cell>
          <cell r="L35">
            <v>5.000000000000004</v>
          </cell>
          <cell r="P35">
            <v>420.35040025464673</v>
          </cell>
        </row>
        <row r="36">
          <cell r="E36">
            <v>573</v>
          </cell>
          <cell r="G36">
            <v>44.57831325301205</v>
          </cell>
          <cell r="L36">
            <v>1.0000000000000009</v>
          </cell>
          <cell r="P36">
            <v>351.7578140130622</v>
          </cell>
        </row>
        <row r="37">
          <cell r="E37">
            <v>574</v>
          </cell>
          <cell r="G37">
            <v>45.78313253012048</v>
          </cell>
        </row>
        <row r="38">
          <cell r="E38">
            <v>583</v>
          </cell>
          <cell r="G38">
            <v>46.98795180722892</v>
          </cell>
        </row>
        <row r="39">
          <cell r="E39">
            <v>584</v>
          </cell>
          <cell r="G39">
            <v>49.39759036144578</v>
          </cell>
        </row>
        <row r="40">
          <cell r="E40">
            <v>599</v>
          </cell>
          <cell r="G40">
            <v>50.602409638554214</v>
          </cell>
        </row>
        <row r="41">
          <cell r="E41">
            <v>601</v>
          </cell>
          <cell r="G41">
            <v>51.80722891566265</v>
          </cell>
        </row>
        <row r="42">
          <cell r="E42">
            <v>606</v>
          </cell>
          <cell r="G42">
            <v>53.01204819277109</v>
          </cell>
        </row>
        <row r="43">
          <cell r="E43">
            <v>616</v>
          </cell>
          <cell r="G43">
            <v>55.42168674698795</v>
          </cell>
        </row>
        <row r="44">
          <cell r="E44">
            <v>620</v>
          </cell>
          <cell r="G44">
            <v>56.62650602409639</v>
          </cell>
        </row>
        <row r="45">
          <cell r="E45">
            <v>625</v>
          </cell>
          <cell r="G45">
            <v>57.831325301204814</v>
          </cell>
        </row>
        <row r="46">
          <cell r="E46">
            <v>626</v>
          </cell>
          <cell r="G46">
            <v>59.036144578313255</v>
          </cell>
        </row>
        <row r="47">
          <cell r="E47">
            <v>629</v>
          </cell>
          <cell r="G47">
            <v>60.24096385542169</v>
          </cell>
        </row>
        <row r="48">
          <cell r="E48">
            <v>630</v>
          </cell>
          <cell r="G48">
            <v>61.44578313253012</v>
          </cell>
        </row>
        <row r="49">
          <cell r="E49">
            <v>636</v>
          </cell>
          <cell r="G49">
            <v>63.85542168674698</v>
          </cell>
        </row>
        <row r="50">
          <cell r="E50">
            <v>637</v>
          </cell>
          <cell r="G50">
            <v>65.06024096385542</v>
          </cell>
        </row>
        <row r="51">
          <cell r="E51">
            <v>641</v>
          </cell>
          <cell r="G51">
            <v>67.46987951807229</v>
          </cell>
        </row>
        <row r="52">
          <cell r="E52">
            <v>644</v>
          </cell>
          <cell r="G52">
            <v>69.87951807228916</v>
          </cell>
        </row>
        <row r="53">
          <cell r="E53">
            <v>649</v>
          </cell>
          <cell r="G53">
            <v>71.08433734939759</v>
          </cell>
        </row>
        <row r="54">
          <cell r="E54">
            <v>650</v>
          </cell>
          <cell r="G54">
            <v>72.28915662650603</v>
          </cell>
        </row>
        <row r="55">
          <cell r="E55">
            <v>651</v>
          </cell>
          <cell r="G55">
            <v>73.49397590361446</v>
          </cell>
        </row>
        <row r="56">
          <cell r="E56">
            <v>652</v>
          </cell>
          <cell r="G56">
            <v>74.69879518072288</v>
          </cell>
        </row>
        <row r="57">
          <cell r="E57">
            <v>653</v>
          </cell>
          <cell r="G57">
            <v>75.90361445783132</v>
          </cell>
        </row>
        <row r="58">
          <cell r="E58">
            <v>659</v>
          </cell>
          <cell r="G58">
            <v>77.10843373493977</v>
          </cell>
        </row>
        <row r="59">
          <cell r="E59">
            <v>663</v>
          </cell>
          <cell r="G59">
            <v>78.3132530120482</v>
          </cell>
        </row>
        <row r="60">
          <cell r="E60">
            <v>664</v>
          </cell>
          <cell r="G60">
            <v>79.51807228915662</v>
          </cell>
        </row>
        <row r="61">
          <cell r="E61">
            <v>665</v>
          </cell>
          <cell r="G61">
            <v>81.92771084337349</v>
          </cell>
        </row>
        <row r="62">
          <cell r="E62">
            <v>669</v>
          </cell>
          <cell r="G62">
            <v>84.33734939759037</v>
          </cell>
        </row>
        <row r="63">
          <cell r="E63">
            <v>674</v>
          </cell>
          <cell r="G63">
            <v>85.54216867469879</v>
          </cell>
        </row>
        <row r="64">
          <cell r="E64">
            <v>687</v>
          </cell>
          <cell r="G64">
            <v>86.74698795180723</v>
          </cell>
        </row>
        <row r="65">
          <cell r="E65">
            <v>690</v>
          </cell>
          <cell r="G65">
            <v>87.95180722891565</v>
          </cell>
        </row>
        <row r="66">
          <cell r="E66">
            <v>697</v>
          </cell>
          <cell r="G66">
            <v>89.1566265060241</v>
          </cell>
        </row>
        <row r="67">
          <cell r="E67">
            <v>708</v>
          </cell>
          <cell r="G67">
            <v>90.36144578313254</v>
          </cell>
        </row>
        <row r="68">
          <cell r="E68">
            <v>710</v>
          </cell>
          <cell r="G68">
            <v>91.56626506024097</v>
          </cell>
        </row>
        <row r="69">
          <cell r="E69">
            <v>712</v>
          </cell>
          <cell r="G69">
            <v>92.7710843373494</v>
          </cell>
        </row>
        <row r="70">
          <cell r="E70">
            <v>742</v>
          </cell>
          <cell r="G70">
            <v>93.97590361445783</v>
          </cell>
        </row>
        <row r="71">
          <cell r="E71">
            <v>747</v>
          </cell>
          <cell r="G71">
            <v>95.18072289156626</v>
          </cell>
        </row>
        <row r="72">
          <cell r="E72">
            <v>755</v>
          </cell>
          <cell r="G72">
            <v>96.3855421686747</v>
          </cell>
        </row>
        <row r="73">
          <cell r="E73">
            <v>774</v>
          </cell>
          <cell r="G73">
            <v>97.59036144578313</v>
          </cell>
        </row>
        <row r="74">
          <cell r="E74">
            <v>783</v>
          </cell>
          <cell r="G74">
            <v>98.79518072289156</v>
          </cell>
        </row>
        <row r="75">
          <cell r="E75">
            <v>795</v>
          </cell>
          <cell r="G75">
            <v>100</v>
          </cell>
        </row>
      </sheetData>
      <sheetData sheetId="6">
        <row r="2">
          <cell r="E2">
            <v>315</v>
          </cell>
          <cell r="G2">
            <v>0.9090909090909091</v>
          </cell>
        </row>
        <row r="3">
          <cell r="E3">
            <v>382</v>
          </cell>
          <cell r="G3">
            <v>1.8181818181818181</v>
          </cell>
        </row>
        <row r="4">
          <cell r="E4">
            <v>395</v>
          </cell>
          <cell r="G4">
            <v>2.727272727272727</v>
          </cell>
        </row>
        <row r="5">
          <cell r="E5">
            <v>400</v>
          </cell>
          <cell r="G5">
            <v>3.6363636363636362</v>
          </cell>
        </row>
        <row r="6">
          <cell r="E6">
            <v>410</v>
          </cell>
          <cell r="G6">
            <v>4.545454545454546</v>
          </cell>
        </row>
        <row r="7">
          <cell r="E7">
            <v>415</v>
          </cell>
          <cell r="G7">
            <v>5.454545454545454</v>
          </cell>
        </row>
        <row r="8">
          <cell r="E8">
            <v>429</v>
          </cell>
          <cell r="G8">
            <v>6.363636363636363</v>
          </cell>
        </row>
        <row r="9">
          <cell r="E9">
            <v>442</v>
          </cell>
          <cell r="G9">
            <v>8.181818181818182</v>
          </cell>
        </row>
        <row r="10">
          <cell r="E10">
            <v>449</v>
          </cell>
          <cell r="G10">
            <v>9.090909090909092</v>
          </cell>
        </row>
        <row r="11">
          <cell r="E11">
            <v>450</v>
          </cell>
          <cell r="G11">
            <v>10</v>
          </cell>
        </row>
        <row r="12">
          <cell r="E12">
            <v>464</v>
          </cell>
          <cell r="G12">
            <v>11.818181818181818</v>
          </cell>
        </row>
        <row r="13">
          <cell r="E13">
            <v>468</v>
          </cell>
          <cell r="G13">
            <v>12.727272727272727</v>
          </cell>
        </row>
        <row r="14">
          <cell r="E14">
            <v>470</v>
          </cell>
          <cell r="G14">
            <v>14.545454545454545</v>
          </cell>
        </row>
        <row r="15">
          <cell r="E15">
            <v>478</v>
          </cell>
          <cell r="G15">
            <v>15.454545454545453</v>
          </cell>
        </row>
        <row r="16">
          <cell r="E16">
            <v>481</v>
          </cell>
          <cell r="G16">
            <v>16.363636363636363</v>
          </cell>
        </row>
        <row r="17">
          <cell r="E17">
            <v>484</v>
          </cell>
          <cell r="G17">
            <v>17.272727272727273</v>
          </cell>
        </row>
        <row r="18">
          <cell r="E18">
            <v>486</v>
          </cell>
          <cell r="G18">
            <v>18.181818181818183</v>
          </cell>
        </row>
        <row r="19">
          <cell r="E19">
            <v>488</v>
          </cell>
          <cell r="G19">
            <v>19.090909090909093</v>
          </cell>
        </row>
        <row r="20">
          <cell r="E20">
            <v>494</v>
          </cell>
          <cell r="G20">
            <v>20</v>
          </cell>
        </row>
        <row r="21">
          <cell r="E21">
            <v>495</v>
          </cell>
          <cell r="G21">
            <v>21.818181818181817</v>
          </cell>
        </row>
        <row r="22">
          <cell r="E22">
            <v>496</v>
          </cell>
          <cell r="G22">
            <v>24.545454545454547</v>
          </cell>
        </row>
        <row r="23">
          <cell r="E23">
            <v>498</v>
          </cell>
          <cell r="G23">
            <v>25.454545454545453</v>
          </cell>
          <cell r="L23">
            <v>99</v>
          </cell>
          <cell r="P23">
            <v>857.7380800559949</v>
          </cell>
        </row>
        <row r="24">
          <cell r="E24">
            <v>499</v>
          </cell>
          <cell r="G24">
            <v>26.36363636363636</v>
          </cell>
          <cell r="L24">
            <v>98</v>
          </cell>
          <cell r="P24">
            <v>826.5564745813278</v>
          </cell>
        </row>
        <row r="25">
          <cell r="E25">
            <v>505</v>
          </cell>
          <cell r="G25">
            <v>27.27272727272727</v>
          </cell>
          <cell r="L25">
            <v>95</v>
          </cell>
          <cell r="P25">
            <v>779.7840663693274</v>
          </cell>
        </row>
        <row r="26">
          <cell r="E26">
            <v>508</v>
          </cell>
          <cell r="G26">
            <v>30</v>
          </cell>
          <cell r="L26">
            <v>90</v>
          </cell>
          <cell r="P26">
            <v>738.2276567253564</v>
          </cell>
        </row>
        <row r="27">
          <cell r="E27">
            <v>519</v>
          </cell>
          <cell r="G27">
            <v>30.909090909090907</v>
          </cell>
          <cell r="L27">
            <v>80</v>
          </cell>
          <cell r="P27">
            <v>687.9058529965588</v>
          </cell>
        </row>
        <row r="28">
          <cell r="E28">
            <v>522</v>
          </cell>
          <cell r="G28">
            <v>31.818181818181817</v>
          </cell>
          <cell r="L28">
            <v>70</v>
          </cell>
          <cell r="P28">
            <v>651.6203471687016</v>
          </cell>
        </row>
        <row r="29">
          <cell r="E29">
            <v>524</v>
          </cell>
          <cell r="G29">
            <v>32.72727272727273</v>
          </cell>
          <cell r="L29">
            <v>60</v>
          </cell>
          <cell r="P29">
            <v>620.6160398909743</v>
          </cell>
        </row>
        <row r="30">
          <cell r="E30">
            <v>525</v>
          </cell>
          <cell r="G30">
            <v>33.63636363636363</v>
          </cell>
          <cell r="L30">
            <v>50</v>
          </cell>
          <cell r="P30">
            <v>591.6363636363636</v>
          </cell>
        </row>
        <row r="31">
          <cell r="E31">
            <v>528</v>
          </cell>
          <cell r="G31">
            <v>35.45454545454545</v>
          </cell>
          <cell r="L31">
            <v>40</v>
          </cell>
          <cell r="P31">
            <v>562.6566873817529</v>
          </cell>
        </row>
        <row r="32">
          <cell r="E32">
            <v>529</v>
          </cell>
          <cell r="G32">
            <v>36.36363636363637</v>
          </cell>
          <cell r="L32">
            <v>30.000000000000004</v>
          </cell>
          <cell r="P32">
            <v>531.6523801040256</v>
          </cell>
        </row>
        <row r="33">
          <cell r="E33">
            <v>530</v>
          </cell>
          <cell r="G33">
            <v>37.27272727272727</v>
          </cell>
          <cell r="L33">
            <v>19.999999999999996</v>
          </cell>
          <cell r="P33">
            <v>495.36687427616846</v>
          </cell>
        </row>
        <row r="34">
          <cell r="E34">
            <v>532</v>
          </cell>
          <cell r="G34">
            <v>38.18181818181819</v>
          </cell>
          <cell r="L34">
            <v>9.999999999999998</v>
          </cell>
          <cell r="P34">
            <v>445.0450705473708</v>
          </cell>
        </row>
        <row r="35">
          <cell r="E35">
            <v>536</v>
          </cell>
          <cell r="G35">
            <v>40</v>
          </cell>
          <cell r="L35">
            <v>5.000000000000004</v>
          </cell>
          <cell r="P35">
            <v>403.4886609033998</v>
          </cell>
        </row>
        <row r="36">
          <cell r="E36">
            <v>545</v>
          </cell>
          <cell r="G36">
            <v>40.909090909090914</v>
          </cell>
          <cell r="L36">
            <v>1.0000000000000009</v>
          </cell>
          <cell r="P36">
            <v>325.53464721673237</v>
          </cell>
        </row>
        <row r="37">
          <cell r="E37">
            <v>551</v>
          </cell>
          <cell r="G37">
            <v>41.81818181818181</v>
          </cell>
        </row>
        <row r="38">
          <cell r="E38">
            <v>552</v>
          </cell>
          <cell r="G38">
            <v>42.72727272727273</v>
          </cell>
        </row>
        <row r="39">
          <cell r="E39">
            <v>554</v>
          </cell>
          <cell r="G39">
            <v>43.63636363636363</v>
          </cell>
        </row>
        <row r="40">
          <cell r="E40">
            <v>565</v>
          </cell>
          <cell r="G40">
            <v>44.54545454545455</v>
          </cell>
        </row>
        <row r="41">
          <cell r="E41">
            <v>566</v>
          </cell>
          <cell r="G41">
            <v>45.45454545454545</v>
          </cell>
        </row>
        <row r="42">
          <cell r="E42">
            <v>568</v>
          </cell>
          <cell r="G42">
            <v>46.36363636363636</v>
          </cell>
        </row>
        <row r="43">
          <cell r="E43">
            <v>582</v>
          </cell>
          <cell r="G43">
            <v>47.27272727272727</v>
          </cell>
        </row>
        <row r="44">
          <cell r="E44">
            <v>589</v>
          </cell>
          <cell r="G44">
            <v>48.18181818181818</v>
          </cell>
        </row>
        <row r="45">
          <cell r="E45">
            <v>591</v>
          </cell>
          <cell r="G45">
            <v>50</v>
          </cell>
        </row>
        <row r="46">
          <cell r="E46">
            <v>593</v>
          </cell>
          <cell r="G46">
            <v>50.90909090909091</v>
          </cell>
        </row>
        <row r="47">
          <cell r="E47">
            <v>597</v>
          </cell>
          <cell r="G47">
            <v>52.72727272727272</v>
          </cell>
        </row>
        <row r="48">
          <cell r="E48">
            <v>598</v>
          </cell>
          <cell r="G48">
            <v>53.63636363636364</v>
          </cell>
        </row>
        <row r="49">
          <cell r="E49">
            <v>604</v>
          </cell>
          <cell r="G49">
            <v>54.54545454545454</v>
          </cell>
        </row>
        <row r="50">
          <cell r="E50">
            <v>608</v>
          </cell>
          <cell r="G50">
            <v>58.18181818181818</v>
          </cell>
        </row>
        <row r="51">
          <cell r="E51">
            <v>612</v>
          </cell>
          <cell r="G51">
            <v>59.09090909090909</v>
          </cell>
        </row>
        <row r="52">
          <cell r="E52">
            <v>613</v>
          </cell>
          <cell r="G52">
            <v>60</v>
          </cell>
        </row>
        <row r="53">
          <cell r="E53">
            <v>619</v>
          </cell>
          <cell r="G53">
            <v>61.81818181818181</v>
          </cell>
        </row>
        <row r="54">
          <cell r="E54">
            <v>622</v>
          </cell>
          <cell r="G54">
            <v>62.727272727272734</v>
          </cell>
        </row>
        <row r="55">
          <cell r="E55">
            <v>624</v>
          </cell>
          <cell r="G55">
            <v>63.63636363636363</v>
          </cell>
        </row>
        <row r="56">
          <cell r="E56">
            <v>631</v>
          </cell>
          <cell r="G56">
            <v>64.54545454545455</v>
          </cell>
        </row>
        <row r="57">
          <cell r="E57">
            <v>633</v>
          </cell>
          <cell r="G57">
            <v>65.45454545454545</v>
          </cell>
        </row>
        <row r="58">
          <cell r="E58">
            <v>635</v>
          </cell>
          <cell r="G58">
            <v>66.36363636363637</v>
          </cell>
        </row>
        <row r="59">
          <cell r="E59">
            <v>652</v>
          </cell>
          <cell r="G59">
            <v>68.18181818181817</v>
          </cell>
        </row>
        <row r="60">
          <cell r="E60">
            <v>657</v>
          </cell>
          <cell r="G60">
            <v>69.0909090909091</v>
          </cell>
        </row>
        <row r="61">
          <cell r="E61">
            <v>658</v>
          </cell>
          <cell r="G61">
            <v>70</v>
          </cell>
        </row>
        <row r="62">
          <cell r="E62">
            <v>663</v>
          </cell>
          <cell r="G62">
            <v>70.9090909090909</v>
          </cell>
        </row>
        <row r="63">
          <cell r="E63">
            <v>664</v>
          </cell>
          <cell r="G63">
            <v>71.81818181818181</v>
          </cell>
        </row>
        <row r="64">
          <cell r="E64">
            <v>666</v>
          </cell>
          <cell r="G64">
            <v>72.72727272727273</v>
          </cell>
        </row>
        <row r="65">
          <cell r="E65">
            <v>669</v>
          </cell>
          <cell r="G65">
            <v>73.63636363636363</v>
          </cell>
        </row>
        <row r="66">
          <cell r="E66">
            <v>673</v>
          </cell>
          <cell r="G66">
            <v>74.54545454545455</v>
          </cell>
        </row>
        <row r="67">
          <cell r="E67">
            <v>676</v>
          </cell>
          <cell r="G67">
            <v>75.45454545454545</v>
          </cell>
        </row>
        <row r="68">
          <cell r="E68">
            <v>677</v>
          </cell>
          <cell r="G68">
            <v>76.36363636363637</v>
          </cell>
        </row>
        <row r="69">
          <cell r="E69">
            <v>678</v>
          </cell>
          <cell r="G69">
            <v>77.27272727272727</v>
          </cell>
        </row>
        <row r="70">
          <cell r="E70">
            <v>684</v>
          </cell>
          <cell r="G70">
            <v>78.18181818181819</v>
          </cell>
        </row>
        <row r="71">
          <cell r="E71">
            <v>686</v>
          </cell>
          <cell r="G71">
            <v>79.0909090909091</v>
          </cell>
        </row>
        <row r="72">
          <cell r="E72">
            <v>690</v>
          </cell>
          <cell r="G72">
            <v>80</v>
          </cell>
        </row>
        <row r="73">
          <cell r="E73">
            <v>692</v>
          </cell>
          <cell r="G73">
            <v>80.9090909090909</v>
          </cell>
        </row>
        <row r="74">
          <cell r="E74">
            <v>708</v>
          </cell>
          <cell r="G74">
            <v>81.81818181818183</v>
          </cell>
        </row>
        <row r="75">
          <cell r="E75">
            <v>709</v>
          </cell>
          <cell r="G75">
            <v>82.72727272727273</v>
          </cell>
        </row>
        <row r="76">
          <cell r="E76">
            <v>712</v>
          </cell>
          <cell r="G76">
            <v>83.63636363636363</v>
          </cell>
        </row>
        <row r="77">
          <cell r="E77">
            <v>714</v>
          </cell>
          <cell r="G77">
            <v>84.54545454545455</v>
          </cell>
        </row>
        <row r="78">
          <cell r="E78">
            <v>715</v>
          </cell>
          <cell r="G78">
            <v>85.45454545454545</v>
          </cell>
        </row>
        <row r="79">
          <cell r="E79">
            <v>716</v>
          </cell>
          <cell r="G79">
            <v>86.36363636363636</v>
          </cell>
        </row>
        <row r="80">
          <cell r="E80">
            <v>723</v>
          </cell>
          <cell r="G80">
            <v>87.27272727272727</v>
          </cell>
        </row>
        <row r="81">
          <cell r="E81">
            <v>724</v>
          </cell>
          <cell r="G81">
            <v>88.18181818181819</v>
          </cell>
        </row>
        <row r="82">
          <cell r="E82">
            <v>733</v>
          </cell>
          <cell r="G82">
            <v>89.0909090909091</v>
          </cell>
        </row>
        <row r="83">
          <cell r="E83">
            <v>738</v>
          </cell>
          <cell r="G83">
            <v>90</v>
          </cell>
        </row>
        <row r="84">
          <cell r="E84">
            <v>754</v>
          </cell>
          <cell r="G84">
            <v>90.9090909090909</v>
          </cell>
        </row>
        <row r="85">
          <cell r="E85">
            <v>756</v>
          </cell>
          <cell r="G85">
            <v>91.81818181818183</v>
          </cell>
        </row>
        <row r="86">
          <cell r="E86">
            <v>759</v>
          </cell>
          <cell r="G86">
            <v>92.72727272727272</v>
          </cell>
        </row>
        <row r="87">
          <cell r="E87">
            <v>764</v>
          </cell>
          <cell r="G87">
            <v>93.63636363636364</v>
          </cell>
        </row>
        <row r="88">
          <cell r="E88">
            <v>776</v>
          </cell>
          <cell r="G88">
            <v>94.54545454545455</v>
          </cell>
        </row>
        <row r="89">
          <cell r="E89">
            <v>783</v>
          </cell>
          <cell r="G89">
            <v>95.45454545454545</v>
          </cell>
        </row>
        <row r="90">
          <cell r="E90">
            <v>807</v>
          </cell>
          <cell r="G90">
            <v>96.36363636363636</v>
          </cell>
        </row>
        <row r="91">
          <cell r="E91">
            <v>827</v>
          </cell>
          <cell r="G91">
            <v>97.27272727272728</v>
          </cell>
        </row>
        <row r="92">
          <cell r="E92">
            <v>845</v>
          </cell>
          <cell r="G92">
            <v>98.18181818181819</v>
          </cell>
        </row>
        <row r="93">
          <cell r="E93">
            <v>848</v>
          </cell>
          <cell r="G93">
            <v>99.0909090909091</v>
          </cell>
        </row>
        <row r="94">
          <cell r="E94">
            <v>860</v>
          </cell>
          <cell r="G94">
            <v>100</v>
          </cell>
        </row>
      </sheetData>
      <sheetData sheetId="7">
        <row r="2">
          <cell r="E2">
            <v>138</v>
          </cell>
          <cell r="G2">
            <v>0.9090909090909091</v>
          </cell>
        </row>
        <row r="3">
          <cell r="E3">
            <v>171</v>
          </cell>
          <cell r="G3">
            <v>1.8181818181818181</v>
          </cell>
        </row>
        <row r="4">
          <cell r="E4">
            <v>172</v>
          </cell>
          <cell r="G4">
            <v>2.727272727272727</v>
          </cell>
        </row>
        <row r="5">
          <cell r="E5">
            <v>176</v>
          </cell>
          <cell r="G5">
            <v>3.6363636363636362</v>
          </cell>
        </row>
        <row r="6">
          <cell r="E6">
            <v>185</v>
          </cell>
          <cell r="G6">
            <v>4.545454545454546</v>
          </cell>
        </row>
        <row r="7">
          <cell r="E7">
            <v>192</v>
          </cell>
          <cell r="G7">
            <v>6.363636363636363</v>
          </cell>
        </row>
        <row r="8">
          <cell r="E8">
            <v>199</v>
          </cell>
          <cell r="G8">
            <v>7.2727272727272725</v>
          </cell>
        </row>
        <row r="9">
          <cell r="E9">
            <v>224</v>
          </cell>
          <cell r="G9">
            <v>8.181818181818182</v>
          </cell>
        </row>
        <row r="10">
          <cell r="E10">
            <v>226</v>
          </cell>
          <cell r="G10">
            <v>9.090909090909092</v>
          </cell>
        </row>
        <row r="11">
          <cell r="E11">
            <v>264</v>
          </cell>
          <cell r="G11">
            <v>10</v>
          </cell>
        </row>
        <row r="12">
          <cell r="E12">
            <v>266</v>
          </cell>
          <cell r="G12">
            <v>10.909090909090908</v>
          </cell>
        </row>
        <row r="13">
          <cell r="E13">
            <v>286</v>
          </cell>
          <cell r="G13">
            <v>11.818181818181818</v>
          </cell>
        </row>
        <row r="14">
          <cell r="E14">
            <v>300</v>
          </cell>
          <cell r="G14">
            <v>12.727272727272727</v>
          </cell>
        </row>
        <row r="15">
          <cell r="E15">
            <v>308</v>
          </cell>
          <cell r="G15">
            <v>13.636363636363635</v>
          </cell>
        </row>
        <row r="16">
          <cell r="E16">
            <v>312</v>
          </cell>
          <cell r="G16">
            <v>14.545454545454545</v>
          </cell>
        </row>
        <row r="17">
          <cell r="E17">
            <v>324</v>
          </cell>
          <cell r="G17">
            <v>15.454545454545453</v>
          </cell>
        </row>
        <row r="18">
          <cell r="E18">
            <v>326</v>
          </cell>
          <cell r="G18">
            <v>16.363636363636363</v>
          </cell>
        </row>
        <row r="19">
          <cell r="E19">
            <v>340</v>
          </cell>
          <cell r="G19">
            <v>18.181818181818183</v>
          </cell>
        </row>
        <row r="20">
          <cell r="E20">
            <v>346</v>
          </cell>
          <cell r="G20">
            <v>19.090909090909093</v>
          </cell>
        </row>
        <row r="21">
          <cell r="E21">
            <v>350</v>
          </cell>
          <cell r="G21">
            <v>20.909090909090907</v>
          </cell>
        </row>
        <row r="22">
          <cell r="E22">
            <v>352</v>
          </cell>
          <cell r="G22">
            <v>21.818181818181817</v>
          </cell>
        </row>
        <row r="23">
          <cell r="E23">
            <v>356</v>
          </cell>
          <cell r="G23">
            <v>23.636363636363637</v>
          </cell>
          <cell r="L23">
            <v>99</v>
          </cell>
          <cell r="P23">
            <v>842.9413360439748</v>
          </cell>
        </row>
        <row r="24">
          <cell r="E24">
            <v>371</v>
          </cell>
          <cell r="G24">
            <v>24.545454545454547</v>
          </cell>
          <cell r="L24">
            <v>98</v>
          </cell>
          <cell r="P24">
            <v>800.7679332979071</v>
          </cell>
        </row>
        <row r="25">
          <cell r="E25">
            <v>372</v>
          </cell>
          <cell r="G25">
            <v>25.454545454545453</v>
          </cell>
          <cell r="L25">
            <v>95</v>
          </cell>
          <cell r="P25">
            <v>737.5078291788054</v>
          </cell>
        </row>
        <row r="26">
          <cell r="E26">
            <v>374</v>
          </cell>
          <cell r="G26">
            <v>26.36363636363636</v>
          </cell>
          <cell r="L26">
            <v>90</v>
          </cell>
          <cell r="P26">
            <v>681.3024101852382</v>
          </cell>
        </row>
        <row r="27">
          <cell r="E27">
            <v>378</v>
          </cell>
          <cell r="G27">
            <v>27.27272727272727</v>
          </cell>
          <cell r="L27">
            <v>80</v>
          </cell>
          <cell r="P27">
            <v>613.2417166046159</v>
          </cell>
        </row>
        <row r="28">
          <cell r="E28">
            <v>394</v>
          </cell>
          <cell r="G28">
            <v>28.18181818181818</v>
          </cell>
          <cell r="L28">
            <v>70</v>
          </cell>
          <cell r="P28">
            <v>564.1652425800098</v>
          </cell>
        </row>
        <row r="29">
          <cell r="E29">
            <v>398</v>
          </cell>
          <cell r="G29">
            <v>29.09090909090909</v>
          </cell>
          <cell r="L29">
            <v>60</v>
          </cell>
          <cell r="P29">
            <v>522.2316372450074</v>
          </cell>
        </row>
        <row r="30">
          <cell r="E30">
            <v>398</v>
          </cell>
          <cell r="G30">
            <v>30</v>
          </cell>
          <cell r="L30">
            <v>50</v>
          </cell>
          <cell r="P30">
            <v>483.03636363636366</v>
          </cell>
        </row>
        <row r="31">
          <cell r="E31">
            <v>400</v>
          </cell>
          <cell r="G31">
            <v>31.818181818181817</v>
          </cell>
          <cell r="L31">
            <v>40</v>
          </cell>
          <cell r="P31">
            <v>443.84109002771993</v>
          </cell>
        </row>
        <row r="32">
          <cell r="E32">
            <v>409</v>
          </cell>
          <cell r="G32">
            <v>32.72727272727273</v>
          </cell>
          <cell r="L32">
            <v>30.000000000000004</v>
          </cell>
          <cell r="P32">
            <v>401.9074846927175</v>
          </cell>
        </row>
        <row r="33">
          <cell r="E33">
            <v>410</v>
          </cell>
          <cell r="G33">
            <v>33.63636363636363</v>
          </cell>
          <cell r="L33">
            <v>19.999999999999996</v>
          </cell>
          <cell r="P33">
            <v>352.83101066811133</v>
          </cell>
        </row>
        <row r="34">
          <cell r="E34">
            <v>414</v>
          </cell>
          <cell r="G34">
            <v>34.54545454545455</v>
          </cell>
          <cell r="L34">
            <v>9.999999999999998</v>
          </cell>
          <cell r="P34">
            <v>284.77031708748916</v>
          </cell>
        </row>
        <row r="35">
          <cell r="E35">
            <v>418</v>
          </cell>
          <cell r="G35">
            <v>35.45454545454545</v>
          </cell>
          <cell r="L35">
            <v>5.000000000000004</v>
          </cell>
          <cell r="P35">
            <v>228.56489809392193</v>
          </cell>
        </row>
        <row r="36">
          <cell r="E36">
            <v>421</v>
          </cell>
          <cell r="G36">
            <v>36.36363636363637</v>
          </cell>
          <cell r="L36">
            <v>1.0000000000000009</v>
          </cell>
          <cell r="P36">
            <v>123.13139122875242</v>
          </cell>
        </row>
        <row r="37">
          <cell r="E37">
            <v>427</v>
          </cell>
          <cell r="G37">
            <v>37.27272727272727</v>
          </cell>
        </row>
        <row r="38">
          <cell r="E38">
            <v>446</v>
          </cell>
          <cell r="G38">
            <v>39.09090909090909</v>
          </cell>
        </row>
        <row r="39">
          <cell r="E39">
            <v>448</v>
          </cell>
          <cell r="G39">
            <v>40</v>
          </cell>
        </row>
        <row r="40">
          <cell r="E40">
            <v>448</v>
          </cell>
          <cell r="G40">
            <v>40.909090909090914</v>
          </cell>
        </row>
        <row r="41">
          <cell r="E41">
            <v>459</v>
          </cell>
          <cell r="G41">
            <v>41.81818181818181</v>
          </cell>
        </row>
        <row r="42">
          <cell r="E42">
            <v>460</v>
          </cell>
          <cell r="G42">
            <v>42.72727272727273</v>
          </cell>
        </row>
        <row r="43">
          <cell r="E43">
            <v>466</v>
          </cell>
          <cell r="G43">
            <v>44.54545454545455</v>
          </cell>
        </row>
        <row r="44">
          <cell r="E44">
            <v>468</v>
          </cell>
          <cell r="G44">
            <v>45.45454545454545</v>
          </cell>
        </row>
        <row r="45">
          <cell r="E45">
            <v>471</v>
          </cell>
          <cell r="G45">
            <v>46.36363636363636</v>
          </cell>
        </row>
        <row r="46">
          <cell r="E46">
            <v>484</v>
          </cell>
          <cell r="G46">
            <v>47.27272727272727</v>
          </cell>
        </row>
        <row r="47">
          <cell r="E47">
            <v>499</v>
          </cell>
          <cell r="G47">
            <v>48.18181818181818</v>
          </cell>
        </row>
        <row r="48">
          <cell r="E48">
            <v>500</v>
          </cell>
          <cell r="G48">
            <v>49.09090909090909</v>
          </cell>
        </row>
        <row r="49">
          <cell r="E49">
            <v>510</v>
          </cell>
          <cell r="G49">
            <v>50.90909090909091</v>
          </cell>
        </row>
        <row r="50">
          <cell r="E50">
            <v>513</v>
          </cell>
          <cell r="G50">
            <v>51.81818181818182</v>
          </cell>
        </row>
        <row r="51">
          <cell r="E51">
            <v>516</v>
          </cell>
          <cell r="G51">
            <v>54.54545454545454</v>
          </cell>
        </row>
        <row r="52">
          <cell r="E52">
            <v>518</v>
          </cell>
          <cell r="G52">
            <v>55.45454545454545</v>
          </cell>
        </row>
        <row r="53">
          <cell r="E53">
            <v>524</v>
          </cell>
          <cell r="G53">
            <v>56.36363636363636</v>
          </cell>
        </row>
        <row r="54">
          <cell r="E54">
            <v>528</v>
          </cell>
          <cell r="G54">
            <v>58.18181818181818</v>
          </cell>
        </row>
        <row r="55">
          <cell r="E55">
            <v>532</v>
          </cell>
          <cell r="G55">
            <v>59.09090909090909</v>
          </cell>
        </row>
        <row r="56">
          <cell r="E56">
            <v>534</v>
          </cell>
          <cell r="G56">
            <v>60</v>
          </cell>
        </row>
        <row r="57">
          <cell r="E57">
            <v>536</v>
          </cell>
          <cell r="G57">
            <v>61.81818181818181</v>
          </cell>
        </row>
        <row r="58">
          <cell r="E58">
            <v>544</v>
          </cell>
          <cell r="G58">
            <v>62.727272727272734</v>
          </cell>
        </row>
        <row r="59">
          <cell r="E59">
            <v>546</v>
          </cell>
          <cell r="G59">
            <v>63.63636363636363</v>
          </cell>
        </row>
        <row r="60">
          <cell r="E60">
            <v>554</v>
          </cell>
          <cell r="G60">
            <v>64.54545454545455</v>
          </cell>
        </row>
        <row r="61">
          <cell r="E61">
            <v>556</v>
          </cell>
          <cell r="G61">
            <v>65.45454545454545</v>
          </cell>
        </row>
        <row r="62">
          <cell r="E62">
            <v>559</v>
          </cell>
          <cell r="G62">
            <v>66.36363636363637</v>
          </cell>
        </row>
        <row r="63">
          <cell r="E63">
            <v>560</v>
          </cell>
          <cell r="G63">
            <v>69.0909090909091</v>
          </cell>
        </row>
        <row r="64">
          <cell r="E64">
            <v>574</v>
          </cell>
          <cell r="G64">
            <v>70</v>
          </cell>
        </row>
        <row r="65">
          <cell r="E65">
            <v>576</v>
          </cell>
          <cell r="G65">
            <v>70.9090909090909</v>
          </cell>
        </row>
        <row r="66">
          <cell r="E66">
            <v>579</v>
          </cell>
          <cell r="G66">
            <v>71.81818181818181</v>
          </cell>
        </row>
        <row r="67">
          <cell r="E67">
            <v>582</v>
          </cell>
          <cell r="G67">
            <v>72.72727272727273</v>
          </cell>
        </row>
        <row r="68">
          <cell r="E68">
            <v>586</v>
          </cell>
          <cell r="G68">
            <v>73.63636363636363</v>
          </cell>
        </row>
        <row r="69">
          <cell r="E69">
            <v>593</v>
          </cell>
          <cell r="G69">
            <v>74.54545454545455</v>
          </cell>
        </row>
        <row r="70">
          <cell r="E70">
            <v>596</v>
          </cell>
          <cell r="G70">
            <v>75.45454545454545</v>
          </cell>
        </row>
        <row r="71">
          <cell r="E71">
            <v>603</v>
          </cell>
          <cell r="G71">
            <v>76.36363636363637</v>
          </cell>
        </row>
        <row r="72">
          <cell r="E72">
            <v>604</v>
          </cell>
          <cell r="G72">
            <v>77.27272727272727</v>
          </cell>
        </row>
        <row r="73">
          <cell r="E73">
            <v>607</v>
          </cell>
          <cell r="G73">
            <v>78.18181818181819</v>
          </cell>
        </row>
        <row r="74">
          <cell r="E74">
            <v>616</v>
          </cell>
          <cell r="G74">
            <v>79.0909090909091</v>
          </cell>
        </row>
        <row r="75">
          <cell r="E75">
            <v>627</v>
          </cell>
          <cell r="G75">
            <v>80</v>
          </cell>
        </row>
        <row r="76">
          <cell r="E76">
            <v>634</v>
          </cell>
          <cell r="G76">
            <v>80.9090909090909</v>
          </cell>
        </row>
        <row r="77">
          <cell r="E77">
            <v>644</v>
          </cell>
          <cell r="G77">
            <v>81.81818181818183</v>
          </cell>
        </row>
        <row r="78">
          <cell r="E78">
            <v>646</v>
          </cell>
          <cell r="G78">
            <v>82.72727272727273</v>
          </cell>
        </row>
        <row r="79">
          <cell r="E79">
            <v>650</v>
          </cell>
          <cell r="G79">
            <v>83.63636363636363</v>
          </cell>
        </row>
        <row r="80">
          <cell r="E80">
            <v>653</v>
          </cell>
          <cell r="G80">
            <v>84.54545454545455</v>
          </cell>
        </row>
        <row r="81">
          <cell r="E81">
            <v>655</v>
          </cell>
          <cell r="G81">
            <v>85.45454545454545</v>
          </cell>
        </row>
        <row r="82">
          <cell r="E82">
            <v>656</v>
          </cell>
          <cell r="G82">
            <v>86.36363636363636</v>
          </cell>
        </row>
        <row r="83">
          <cell r="E83">
            <v>663</v>
          </cell>
          <cell r="G83">
            <v>87.27272727272727</v>
          </cell>
        </row>
        <row r="84">
          <cell r="E84">
            <v>666</v>
          </cell>
          <cell r="G84">
            <v>88.18181818181819</v>
          </cell>
        </row>
        <row r="85">
          <cell r="E85">
            <v>672</v>
          </cell>
          <cell r="G85">
            <v>89.0909090909091</v>
          </cell>
        </row>
        <row r="86">
          <cell r="E86">
            <v>674</v>
          </cell>
          <cell r="G86">
            <v>90.9090909090909</v>
          </cell>
        </row>
        <row r="87">
          <cell r="E87">
            <v>675</v>
          </cell>
          <cell r="G87">
            <v>91.81818181818183</v>
          </cell>
        </row>
        <row r="88">
          <cell r="E88">
            <v>676</v>
          </cell>
          <cell r="G88">
            <v>92.72727272727272</v>
          </cell>
        </row>
        <row r="89">
          <cell r="E89">
            <v>698</v>
          </cell>
          <cell r="G89">
            <v>93.63636363636364</v>
          </cell>
        </row>
        <row r="90">
          <cell r="E90">
            <v>706</v>
          </cell>
          <cell r="G90">
            <v>94.54545454545455</v>
          </cell>
        </row>
        <row r="91">
          <cell r="E91">
            <v>708</v>
          </cell>
          <cell r="G91">
            <v>95.45454545454545</v>
          </cell>
        </row>
        <row r="92">
          <cell r="E92">
            <v>714</v>
          </cell>
          <cell r="G92">
            <v>96.36363636363636</v>
          </cell>
        </row>
        <row r="93">
          <cell r="E93">
            <v>717</v>
          </cell>
          <cell r="G93">
            <v>97.27272727272728</v>
          </cell>
        </row>
        <row r="94">
          <cell r="E94">
            <v>786</v>
          </cell>
          <cell r="G94">
            <v>100</v>
          </cell>
        </row>
      </sheetData>
      <sheetData sheetId="8">
        <row r="2">
          <cell r="E2">
            <v>-7</v>
          </cell>
          <cell r="G2">
            <v>0.9090909090909091</v>
          </cell>
        </row>
        <row r="3">
          <cell r="E3">
            <v>29</v>
          </cell>
          <cell r="G3">
            <v>1.8181818181818181</v>
          </cell>
        </row>
        <row r="4">
          <cell r="E4">
            <v>83</v>
          </cell>
          <cell r="G4">
            <v>2.727272727272727</v>
          </cell>
        </row>
        <row r="5">
          <cell r="E5">
            <v>87</v>
          </cell>
          <cell r="G5">
            <v>3.6363636363636362</v>
          </cell>
        </row>
        <row r="6">
          <cell r="E6">
            <v>89</v>
          </cell>
          <cell r="G6">
            <v>4.545454545454546</v>
          </cell>
        </row>
        <row r="7">
          <cell r="E7">
            <v>92</v>
          </cell>
          <cell r="G7">
            <v>5.454545454545454</v>
          </cell>
        </row>
        <row r="8">
          <cell r="E8">
            <v>100</v>
          </cell>
          <cell r="G8">
            <v>6.363636363636363</v>
          </cell>
        </row>
        <row r="9">
          <cell r="E9">
            <v>103</v>
          </cell>
          <cell r="G9">
            <v>8.181818181818182</v>
          </cell>
        </row>
        <row r="10">
          <cell r="E10">
            <v>105</v>
          </cell>
          <cell r="G10">
            <v>9.090909090909092</v>
          </cell>
        </row>
        <row r="11">
          <cell r="E11">
            <v>113</v>
          </cell>
          <cell r="G11">
            <v>10</v>
          </cell>
        </row>
        <row r="12">
          <cell r="E12">
            <v>121</v>
          </cell>
          <cell r="G12">
            <v>10.909090909090908</v>
          </cell>
        </row>
        <row r="13">
          <cell r="E13">
            <v>136</v>
          </cell>
          <cell r="G13">
            <v>11.818181818181818</v>
          </cell>
        </row>
        <row r="14">
          <cell r="E14">
            <v>144</v>
          </cell>
          <cell r="G14">
            <v>13.636363636363635</v>
          </cell>
        </row>
        <row r="15">
          <cell r="E15">
            <v>154</v>
          </cell>
          <cell r="G15">
            <v>14.545454545454545</v>
          </cell>
        </row>
        <row r="16">
          <cell r="E16">
            <v>155</v>
          </cell>
          <cell r="G16">
            <v>15.454545454545453</v>
          </cell>
        </row>
        <row r="17">
          <cell r="E17">
            <v>165</v>
          </cell>
          <cell r="G17">
            <v>16.363636363636363</v>
          </cell>
        </row>
        <row r="18">
          <cell r="E18">
            <v>180</v>
          </cell>
          <cell r="G18">
            <v>17.272727272727273</v>
          </cell>
        </row>
        <row r="19">
          <cell r="E19">
            <v>184</v>
          </cell>
          <cell r="G19">
            <v>18.181818181818183</v>
          </cell>
        </row>
        <row r="20">
          <cell r="E20">
            <v>188</v>
          </cell>
          <cell r="G20">
            <v>19.090909090909093</v>
          </cell>
        </row>
        <row r="21">
          <cell r="E21">
            <v>193</v>
          </cell>
          <cell r="G21">
            <v>20</v>
          </cell>
        </row>
        <row r="22">
          <cell r="E22">
            <v>195</v>
          </cell>
          <cell r="G22">
            <v>22.727272727272727</v>
          </cell>
        </row>
        <row r="23">
          <cell r="E23">
            <v>196</v>
          </cell>
          <cell r="G23">
            <v>23.636363636363637</v>
          </cell>
          <cell r="L23">
            <v>99</v>
          </cell>
          <cell r="P23">
            <v>530.2240042680635</v>
          </cell>
        </row>
        <row r="24">
          <cell r="E24">
            <v>198</v>
          </cell>
          <cell r="G24">
            <v>24.545454545454547</v>
          </cell>
          <cell r="L24">
            <v>98</v>
          </cell>
          <cell r="P24">
            <v>500.5322249415643</v>
          </cell>
        </row>
        <row r="25">
          <cell r="E25">
            <v>204</v>
          </cell>
          <cell r="G25">
            <v>27.27272727272727</v>
          </cell>
          <cell r="L25">
            <v>95</v>
          </cell>
          <cell r="P25">
            <v>455.9945559518155</v>
          </cell>
        </row>
        <row r="26">
          <cell r="E26">
            <v>218</v>
          </cell>
          <cell r="G26">
            <v>29.09090909090909</v>
          </cell>
          <cell r="L26">
            <v>90</v>
          </cell>
          <cell r="P26">
            <v>416.4236702976807</v>
          </cell>
        </row>
        <row r="27">
          <cell r="E27">
            <v>220</v>
          </cell>
          <cell r="G27">
            <v>30.909090909090907</v>
          </cell>
          <cell r="L27">
            <v>80</v>
          </cell>
          <cell r="P27">
            <v>368.5061923845964</v>
          </cell>
        </row>
        <row r="28">
          <cell r="E28">
            <v>224</v>
          </cell>
          <cell r="G28">
            <v>31.818181818181817</v>
          </cell>
          <cell r="L28">
            <v>70</v>
          </cell>
          <cell r="P28">
            <v>333.954371995924</v>
          </cell>
        </row>
        <row r="29">
          <cell r="E29">
            <v>226</v>
          </cell>
          <cell r="G29">
            <v>32.72727272727273</v>
          </cell>
          <cell r="L29">
            <v>60</v>
          </cell>
          <cell r="P29">
            <v>304.43141973456085</v>
          </cell>
        </row>
        <row r="30">
          <cell r="E30">
            <v>227</v>
          </cell>
          <cell r="G30">
            <v>33.63636363636363</v>
          </cell>
          <cell r="L30">
            <v>50</v>
          </cell>
          <cell r="P30">
            <v>276.8363636363636</v>
          </cell>
        </row>
        <row r="31">
          <cell r="E31">
            <v>228</v>
          </cell>
          <cell r="G31">
            <v>34.54545454545455</v>
          </cell>
          <cell r="L31">
            <v>40</v>
          </cell>
          <cell r="P31">
            <v>249.24130753816635</v>
          </cell>
        </row>
        <row r="32">
          <cell r="E32">
            <v>233</v>
          </cell>
          <cell r="G32">
            <v>35.45454545454545</v>
          </cell>
          <cell r="L32">
            <v>30.000000000000004</v>
          </cell>
          <cell r="P32">
            <v>219.71835527680318</v>
          </cell>
        </row>
        <row r="33">
          <cell r="E33">
            <v>236</v>
          </cell>
          <cell r="G33">
            <v>36.36363636363637</v>
          </cell>
          <cell r="L33">
            <v>19.999999999999996</v>
          </cell>
          <cell r="P33">
            <v>185.16653488813085</v>
          </cell>
        </row>
        <row r="34">
          <cell r="E34">
            <v>239</v>
          </cell>
          <cell r="G34">
            <v>37.27272727272727</v>
          </cell>
          <cell r="L34">
            <v>9.999999999999998</v>
          </cell>
          <cell r="P34">
            <v>137.24905697504653</v>
          </cell>
        </row>
        <row r="35">
          <cell r="E35">
            <v>240</v>
          </cell>
          <cell r="G35">
            <v>40</v>
          </cell>
          <cell r="L35">
            <v>5.000000000000004</v>
          </cell>
          <cell r="P35">
            <v>97.6781713209117</v>
          </cell>
        </row>
        <row r="36">
          <cell r="E36">
            <v>252</v>
          </cell>
          <cell r="G36">
            <v>40.909090909090914</v>
          </cell>
          <cell r="L36">
            <v>1.0000000000000009</v>
          </cell>
          <cell r="P36">
            <v>23.44872300466372</v>
          </cell>
        </row>
        <row r="37">
          <cell r="E37">
            <v>259</v>
          </cell>
          <cell r="G37">
            <v>41.81818181818181</v>
          </cell>
        </row>
        <row r="38">
          <cell r="E38">
            <v>260</v>
          </cell>
          <cell r="G38">
            <v>42.72727272727273</v>
          </cell>
        </row>
        <row r="39">
          <cell r="E39">
            <v>264</v>
          </cell>
          <cell r="G39">
            <v>43.63636363636363</v>
          </cell>
        </row>
        <row r="40">
          <cell r="E40">
            <v>268</v>
          </cell>
          <cell r="G40">
            <v>45.45454545454545</v>
          </cell>
        </row>
        <row r="41">
          <cell r="E41">
            <v>269</v>
          </cell>
          <cell r="G41">
            <v>47.27272727272727</v>
          </cell>
        </row>
        <row r="42">
          <cell r="E42">
            <v>272</v>
          </cell>
          <cell r="G42">
            <v>48.18181818181818</v>
          </cell>
        </row>
        <row r="43">
          <cell r="E43">
            <v>277</v>
          </cell>
          <cell r="G43">
            <v>49.09090909090909</v>
          </cell>
        </row>
        <row r="44">
          <cell r="E44">
            <v>280</v>
          </cell>
          <cell r="G44">
            <v>50</v>
          </cell>
        </row>
        <row r="45">
          <cell r="E45">
            <v>290</v>
          </cell>
          <cell r="G45">
            <v>50.90909090909091</v>
          </cell>
        </row>
        <row r="46">
          <cell r="E46">
            <v>292</v>
          </cell>
          <cell r="G46">
            <v>51.81818181818182</v>
          </cell>
        </row>
        <row r="47">
          <cell r="E47">
            <v>295</v>
          </cell>
          <cell r="G47">
            <v>52.72727272727272</v>
          </cell>
        </row>
        <row r="48">
          <cell r="E48">
            <v>296</v>
          </cell>
          <cell r="G48">
            <v>57.27272727272727</v>
          </cell>
        </row>
        <row r="49">
          <cell r="E49">
            <v>298</v>
          </cell>
          <cell r="G49">
            <v>58.18181818181818</v>
          </cell>
        </row>
        <row r="50">
          <cell r="E50">
            <v>300</v>
          </cell>
          <cell r="G50">
            <v>59.09090909090909</v>
          </cell>
        </row>
        <row r="51">
          <cell r="E51">
            <v>303</v>
          </cell>
          <cell r="G51">
            <v>60</v>
          </cell>
        </row>
        <row r="52">
          <cell r="E52">
            <v>306</v>
          </cell>
          <cell r="G52">
            <v>60.909090909090914</v>
          </cell>
        </row>
        <row r="53">
          <cell r="E53">
            <v>307</v>
          </cell>
          <cell r="G53">
            <v>61.81818181818181</v>
          </cell>
        </row>
        <row r="54">
          <cell r="E54">
            <v>312</v>
          </cell>
          <cell r="G54">
            <v>62.727272727272734</v>
          </cell>
        </row>
        <row r="55">
          <cell r="E55">
            <v>313</v>
          </cell>
          <cell r="G55">
            <v>63.63636363636363</v>
          </cell>
        </row>
        <row r="56">
          <cell r="E56">
            <v>316</v>
          </cell>
          <cell r="G56">
            <v>64.54545454545455</v>
          </cell>
        </row>
        <row r="57">
          <cell r="E57">
            <v>318</v>
          </cell>
          <cell r="G57">
            <v>65.45454545454545</v>
          </cell>
        </row>
        <row r="58">
          <cell r="E58">
            <v>324</v>
          </cell>
          <cell r="G58">
            <v>67.27272727272727</v>
          </cell>
        </row>
        <row r="59">
          <cell r="E59">
            <v>326</v>
          </cell>
          <cell r="G59">
            <v>68.18181818181817</v>
          </cell>
        </row>
        <row r="60">
          <cell r="E60">
            <v>330</v>
          </cell>
          <cell r="G60">
            <v>69.0909090909091</v>
          </cell>
        </row>
        <row r="61">
          <cell r="E61">
            <v>334</v>
          </cell>
          <cell r="G61">
            <v>70.9090909090909</v>
          </cell>
        </row>
        <row r="62">
          <cell r="E62">
            <v>350</v>
          </cell>
          <cell r="G62">
            <v>72.72727272727273</v>
          </cell>
        </row>
        <row r="63">
          <cell r="E63">
            <v>352</v>
          </cell>
          <cell r="G63">
            <v>73.63636363636363</v>
          </cell>
        </row>
        <row r="64">
          <cell r="E64">
            <v>354</v>
          </cell>
          <cell r="G64">
            <v>74.54545454545455</v>
          </cell>
        </row>
        <row r="65">
          <cell r="E65">
            <v>360</v>
          </cell>
          <cell r="G65">
            <v>75.45454545454545</v>
          </cell>
        </row>
        <row r="66">
          <cell r="E66">
            <v>362</v>
          </cell>
          <cell r="G66">
            <v>76.36363636363637</v>
          </cell>
        </row>
        <row r="67">
          <cell r="E67">
            <v>366</v>
          </cell>
          <cell r="G67">
            <v>77.27272727272727</v>
          </cell>
        </row>
        <row r="68">
          <cell r="E68">
            <v>368</v>
          </cell>
          <cell r="G68">
            <v>79.0909090909091</v>
          </cell>
        </row>
        <row r="69">
          <cell r="E69">
            <v>374</v>
          </cell>
          <cell r="G69">
            <v>80.9090909090909</v>
          </cell>
        </row>
        <row r="70">
          <cell r="E70">
            <v>377</v>
          </cell>
          <cell r="G70">
            <v>81.81818181818183</v>
          </cell>
        </row>
        <row r="71">
          <cell r="E71">
            <v>380</v>
          </cell>
          <cell r="G71">
            <v>82.72727272727273</v>
          </cell>
        </row>
        <row r="72">
          <cell r="E72">
            <v>382</v>
          </cell>
          <cell r="G72">
            <v>83.63636363636363</v>
          </cell>
        </row>
        <row r="73">
          <cell r="E73">
            <v>383</v>
          </cell>
          <cell r="G73">
            <v>85.45454545454545</v>
          </cell>
        </row>
        <row r="74">
          <cell r="E74">
            <v>386</v>
          </cell>
          <cell r="G74">
            <v>86.36363636363636</v>
          </cell>
        </row>
        <row r="75">
          <cell r="E75">
            <v>400</v>
          </cell>
          <cell r="G75">
            <v>87.27272727272727</v>
          </cell>
        </row>
        <row r="76">
          <cell r="E76">
            <v>410</v>
          </cell>
          <cell r="G76">
            <v>88.18181818181819</v>
          </cell>
        </row>
        <row r="77">
          <cell r="E77">
            <v>414</v>
          </cell>
          <cell r="G77">
            <v>89.0909090909091</v>
          </cell>
        </row>
        <row r="78">
          <cell r="E78">
            <v>417</v>
          </cell>
          <cell r="G78">
            <v>90</v>
          </cell>
        </row>
        <row r="79">
          <cell r="E79">
            <v>420</v>
          </cell>
          <cell r="G79">
            <v>91.81818181818183</v>
          </cell>
        </row>
        <row r="80">
          <cell r="E80">
            <v>423</v>
          </cell>
          <cell r="G80">
            <v>92.72727272727272</v>
          </cell>
        </row>
        <row r="81">
          <cell r="E81">
            <v>432</v>
          </cell>
          <cell r="G81">
            <v>93.63636363636364</v>
          </cell>
        </row>
        <row r="82">
          <cell r="E82">
            <v>439</v>
          </cell>
          <cell r="G82">
            <v>94.54545454545455</v>
          </cell>
        </row>
        <row r="83">
          <cell r="E83">
            <v>446</v>
          </cell>
          <cell r="G83">
            <v>95.45454545454545</v>
          </cell>
        </row>
        <row r="84">
          <cell r="E84">
            <v>450</v>
          </cell>
          <cell r="G84">
            <v>96.36363636363636</v>
          </cell>
        </row>
        <row r="85">
          <cell r="E85">
            <v>481</v>
          </cell>
          <cell r="G85">
            <v>97.27272727272728</v>
          </cell>
        </row>
        <row r="86">
          <cell r="E86">
            <v>492</v>
          </cell>
          <cell r="G86">
            <v>98.18181818181819</v>
          </cell>
        </row>
        <row r="87">
          <cell r="E87">
            <v>518</v>
          </cell>
          <cell r="G87">
            <v>99.0909090909091</v>
          </cell>
        </row>
        <row r="88">
          <cell r="E88">
            <v>520</v>
          </cell>
          <cell r="G88">
            <v>100</v>
          </cell>
        </row>
      </sheetData>
      <sheetData sheetId="9">
        <row r="2">
          <cell r="E2">
            <v>27</v>
          </cell>
          <cell r="G2">
            <v>0.9174311926605505</v>
          </cell>
        </row>
        <row r="3">
          <cell r="E3">
            <v>60</v>
          </cell>
          <cell r="G3">
            <v>1.834862385321101</v>
          </cell>
        </row>
        <row r="4">
          <cell r="E4">
            <v>61</v>
          </cell>
          <cell r="G4">
            <v>2.7522935779816518</v>
          </cell>
        </row>
        <row r="5">
          <cell r="E5">
            <v>82</v>
          </cell>
          <cell r="G5">
            <v>3.669724770642202</v>
          </cell>
        </row>
        <row r="6">
          <cell r="E6">
            <v>83</v>
          </cell>
          <cell r="G6">
            <v>4.587155963302752</v>
          </cell>
        </row>
        <row r="7">
          <cell r="E7">
            <v>98</v>
          </cell>
          <cell r="G7">
            <v>5.5045871559633035</v>
          </cell>
        </row>
        <row r="8">
          <cell r="E8">
            <v>99</v>
          </cell>
          <cell r="G8">
            <v>6.422018348623854</v>
          </cell>
        </row>
        <row r="9">
          <cell r="E9">
            <v>101</v>
          </cell>
          <cell r="G9">
            <v>7.339449541284404</v>
          </cell>
        </row>
        <row r="10">
          <cell r="E10">
            <v>103</v>
          </cell>
          <cell r="G10">
            <v>8.256880733944955</v>
          </cell>
        </row>
        <row r="11">
          <cell r="E11">
            <v>105</v>
          </cell>
          <cell r="G11">
            <v>9.174311926605505</v>
          </cell>
        </row>
        <row r="12">
          <cell r="E12">
            <v>106</v>
          </cell>
          <cell r="G12">
            <v>10.091743119266056</v>
          </cell>
        </row>
        <row r="13">
          <cell r="E13">
            <v>107</v>
          </cell>
          <cell r="G13">
            <v>11.009174311926607</v>
          </cell>
        </row>
        <row r="14">
          <cell r="E14">
            <v>111</v>
          </cell>
          <cell r="G14">
            <v>11.926605504587156</v>
          </cell>
        </row>
        <row r="15">
          <cell r="E15">
            <v>118</v>
          </cell>
          <cell r="G15">
            <v>12.844036697247708</v>
          </cell>
        </row>
        <row r="16">
          <cell r="E16">
            <v>120</v>
          </cell>
          <cell r="G16">
            <v>13.761467889908257</v>
          </cell>
        </row>
        <row r="17">
          <cell r="E17">
            <v>122</v>
          </cell>
          <cell r="G17">
            <v>16.51376146788991</v>
          </cell>
        </row>
        <row r="18">
          <cell r="E18">
            <v>123</v>
          </cell>
          <cell r="G18">
            <v>17.431192660550458</v>
          </cell>
        </row>
        <row r="19">
          <cell r="E19">
            <v>124</v>
          </cell>
          <cell r="G19">
            <v>18.34862385321101</v>
          </cell>
        </row>
        <row r="20">
          <cell r="E20">
            <v>130</v>
          </cell>
          <cell r="G20">
            <v>20.18348623853211</v>
          </cell>
        </row>
        <row r="21">
          <cell r="E21">
            <v>132</v>
          </cell>
          <cell r="G21">
            <v>21.100917431192663</v>
          </cell>
        </row>
        <row r="22">
          <cell r="E22">
            <v>133</v>
          </cell>
          <cell r="G22">
            <v>22.018348623853214</v>
          </cell>
        </row>
        <row r="23">
          <cell r="E23">
            <v>137</v>
          </cell>
          <cell r="G23">
            <v>22.93577981651376</v>
          </cell>
          <cell r="L23">
            <v>99</v>
          </cell>
          <cell r="P23">
            <v>430.8899838503586</v>
          </cell>
        </row>
        <row r="24">
          <cell r="E24">
            <v>143</v>
          </cell>
          <cell r="G24">
            <v>23.853211009174313</v>
          </cell>
          <cell r="L24">
            <v>98</v>
          </cell>
          <cell r="P24">
            <v>406.12537209729635</v>
          </cell>
        </row>
        <row r="25">
          <cell r="E25">
            <v>145</v>
          </cell>
          <cell r="G25">
            <v>24.770642201834864</v>
          </cell>
          <cell r="L25">
            <v>95</v>
          </cell>
          <cell r="P25">
            <v>368.9784544677031</v>
          </cell>
        </row>
        <row r="26">
          <cell r="E26">
            <v>147</v>
          </cell>
          <cell r="G26">
            <v>25.688073394495415</v>
          </cell>
          <cell r="L26">
            <v>90</v>
          </cell>
          <cell r="P26">
            <v>335.9741131254893</v>
          </cell>
        </row>
        <row r="27">
          <cell r="E27">
            <v>154</v>
          </cell>
          <cell r="G27">
            <v>26.605504587155966</v>
          </cell>
          <cell r="L27">
            <v>80</v>
          </cell>
          <cell r="P27">
            <v>296.0082450091113</v>
          </cell>
        </row>
        <row r="28">
          <cell r="E28">
            <v>155</v>
          </cell>
          <cell r="G28">
            <v>27.522935779816514</v>
          </cell>
          <cell r="L28">
            <v>70</v>
          </cell>
          <cell r="P28">
            <v>267.1900860204599</v>
          </cell>
        </row>
        <row r="29">
          <cell r="E29">
            <v>159</v>
          </cell>
          <cell r="G29">
            <v>28.440366972477065</v>
          </cell>
          <cell r="L29">
            <v>60</v>
          </cell>
          <cell r="P29">
            <v>242.56628552278013</v>
          </cell>
        </row>
        <row r="30">
          <cell r="E30">
            <v>162</v>
          </cell>
          <cell r="G30">
            <v>29.357798165137616</v>
          </cell>
          <cell r="L30">
            <v>50</v>
          </cell>
          <cell r="P30">
            <v>219.55045871559633</v>
          </cell>
        </row>
        <row r="31">
          <cell r="E31">
            <v>166</v>
          </cell>
          <cell r="G31">
            <v>30.275229357798167</v>
          </cell>
          <cell r="L31">
            <v>40</v>
          </cell>
          <cell r="P31">
            <v>196.53463190841254</v>
          </cell>
        </row>
        <row r="32">
          <cell r="E32">
            <v>168</v>
          </cell>
          <cell r="G32">
            <v>32.11009174311927</v>
          </cell>
          <cell r="L32">
            <v>30.000000000000004</v>
          </cell>
          <cell r="P32">
            <v>171.91083141073278</v>
          </cell>
        </row>
        <row r="33">
          <cell r="E33">
            <v>171</v>
          </cell>
          <cell r="G33">
            <v>33.94495412844037</v>
          </cell>
          <cell r="L33">
            <v>19.999999999999996</v>
          </cell>
          <cell r="P33">
            <v>143.09267242208136</v>
          </cell>
        </row>
        <row r="34">
          <cell r="E34">
            <v>172</v>
          </cell>
          <cell r="G34">
            <v>35.77981651376147</v>
          </cell>
          <cell r="L34">
            <v>9.999999999999998</v>
          </cell>
          <cell r="P34">
            <v>103.12680430570337</v>
          </cell>
        </row>
        <row r="35">
          <cell r="E35">
            <v>174</v>
          </cell>
          <cell r="G35">
            <v>36.69724770642202</v>
          </cell>
          <cell r="L35">
            <v>5.000000000000004</v>
          </cell>
          <cell r="P35">
            <v>70.12246296348957</v>
          </cell>
        </row>
        <row r="36">
          <cell r="E36">
            <v>175</v>
          </cell>
          <cell r="G36">
            <v>37.61467889908257</v>
          </cell>
          <cell r="L36">
            <v>1.0000000000000009</v>
          </cell>
          <cell r="P36">
            <v>8.210933580834109</v>
          </cell>
        </row>
        <row r="37">
          <cell r="E37">
            <v>178</v>
          </cell>
          <cell r="G37">
            <v>38.53211009174312</v>
          </cell>
        </row>
        <row r="38">
          <cell r="E38">
            <v>191</v>
          </cell>
          <cell r="G38">
            <v>39.44954128440367</v>
          </cell>
        </row>
        <row r="39">
          <cell r="E39">
            <v>197</v>
          </cell>
          <cell r="G39">
            <v>40.36697247706422</v>
          </cell>
        </row>
        <row r="40">
          <cell r="E40">
            <v>202</v>
          </cell>
          <cell r="G40">
            <v>43.11926605504588</v>
          </cell>
        </row>
        <row r="41">
          <cell r="E41">
            <v>203</v>
          </cell>
          <cell r="G41">
            <v>44.03669724770643</v>
          </cell>
        </row>
        <row r="42">
          <cell r="E42">
            <v>211</v>
          </cell>
          <cell r="G42">
            <v>44.95412844036697</v>
          </cell>
        </row>
        <row r="43">
          <cell r="E43">
            <v>212</v>
          </cell>
          <cell r="G43">
            <v>45.87155963302752</v>
          </cell>
        </row>
        <row r="44">
          <cell r="E44">
            <v>214</v>
          </cell>
          <cell r="G44">
            <v>47.706422018348626</v>
          </cell>
        </row>
        <row r="45">
          <cell r="E45">
            <v>215</v>
          </cell>
          <cell r="G45">
            <v>48.62385321100918</v>
          </cell>
        </row>
        <row r="46">
          <cell r="E46">
            <v>220</v>
          </cell>
          <cell r="G46">
            <v>49.54128440366973</v>
          </cell>
        </row>
        <row r="47">
          <cell r="E47">
            <v>223</v>
          </cell>
          <cell r="G47">
            <v>50.45871559633027</v>
          </cell>
        </row>
        <row r="48">
          <cell r="E48">
            <v>224</v>
          </cell>
          <cell r="G48">
            <v>52.293577981651374</v>
          </cell>
        </row>
        <row r="49">
          <cell r="E49">
            <v>228</v>
          </cell>
          <cell r="G49">
            <v>53.21100917431193</v>
          </cell>
        </row>
        <row r="50">
          <cell r="E50">
            <v>230</v>
          </cell>
          <cell r="G50">
            <v>54.12844036697248</v>
          </cell>
        </row>
        <row r="51">
          <cell r="E51">
            <v>232</v>
          </cell>
          <cell r="G51">
            <v>55.96330275229357</v>
          </cell>
        </row>
        <row r="52">
          <cell r="E52">
            <v>234</v>
          </cell>
          <cell r="G52">
            <v>56.88073394495413</v>
          </cell>
        </row>
        <row r="53">
          <cell r="E53">
            <v>235</v>
          </cell>
          <cell r="G53">
            <v>58.71559633027523</v>
          </cell>
        </row>
        <row r="54">
          <cell r="E54">
            <v>236</v>
          </cell>
          <cell r="G54">
            <v>59.63302752293578</v>
          </cell>
        </row>
        <row r="55">
          <cell r="E55">
            <v>237</v>
          </cell>
          <cell r="G55">
            <v>60.550458715596335</v>
          </cell>
        </row>
        <row r="56">
          <cell r="E56">
            <v>240</v>
          </cell>
          <cell r="G56">
            <v>61.46788990825688</v>
          </cell>
        </row>
        <row r="57">
          <cell r="E57">
            <v>242</v>
          </cell>
          <cell r="G57">
            <v>62.38532110091744</v>
          </cell>
        </row>
        <row r="58">
          <cell r="E58">
            <v>245</v>
          </cell>
          <cell r="G58">
            <v>63.30275229357798</v>
          </cell>
        </row>
        <row r="59">
          <cell r="E59">
            <v>246</v>
          </cell>
          <cell r="G59">
            <v>65.13761467889908</v>
          </cell>
        </row>
        <row r="60">
          <cell r="E60">
            <v>248</v>
          </cell>
          <cell r="G60">
            <v>67.88990825688074</v>
          </cell>
        </row>
        <row r="61">
          <cell r="E61">
            <v>251</v>
          </cell>
          <cell r="G61">
            <v>68.80733944954129</v>
          </cell>
        </row>
        <row r="62">
          <cell r="E62">
            <v>254</v>
          </cell>
          <cell r="G62">
            <v>69.72477064220183</v>
          </cell>
        </row>
        <row r="63">
          <cell r="E63">
            <v>254</v>
          </cell>
          <cell r="G63">
            <v>70.64220183486239</v>
          </cell>
        </row>
        <row r="64">
          <cell r="E64">
            <v>255</v>
          </cell>
          <cell r="G64">
            <v>72.47706422018348</v>
          </cell>
        </row>
        <row r="65">
          <cell r="E65">
            <v>261</v>
          </cell>
          <cell r="G65">
            <v>73.39449541284404</v>
          </cell>
        </row>
        <row r="66">
          <cell r="E66">
            <v>264</v>
          </cell>
          <cell r="G66">
            <v>74.31192660550458</v>
          </cell>
        </row>
        <row r="67">
          <cell r="E67">
            <v>265</v>
          </cell>
          <cell r="G67">
            <v>75.22935779816514</v>
          </cell>
        </row>
        <row r="68">
          <cell r="E68">
            <v>274</v>
          </cell>
          <cell r="G68">
            <v>76.14678899082568</v>
          </cell>
        </row>
        <row r="69">
          <cell r="E69">
            <v>285</v>
          </cell>
          <cell r="G69">
            <v>77.06422018348624</v>
          </cell>
        </row>
        <row r="70">
          <cell r="E70">
            <v>292</v>
          </cell>
          <cell r="G70">
            <v>77.98165137614679</v>
          </cell>
        </row>
        <row r="71">
          <cell r="E71">
            <v>295</v>
          </cell>
          <cell r="G71">
            <v>78.89908256880734</v>
          </cell>
        </row>
        <row r="72">
          <cell r="E72">
            <v>296</v>
          </cell>
          <cell r="G72">
            <v>79.81651376146789</v>
          </cell>
        </row>
        <row r="73">
          <cell r="E73">
            <v>298</v>
          </cell>
          <cell r="G73">
            <v>81.65137614678899</v>
          </cell>
        </row>
        <row r="74">
          <cell r="E74">
            <v>301</v>
          </cell>
          <cell r="G74">
            <v>83.4862385321101</v>
          </cell>
        </row>
        <row r="75">
          <cell r="E75">
            <v>311</v>
          </cell>
          <cell r="G75">
            <v>84.40366972477065</v>
          </cell>
        </row>
        <row r="76">
          <cell r="E76">
            <v>318</v>
          </cell>
          <cell r="G76">
            <v>85.3211009174312</v>
          </cell>
        </row>
        <row r="77">
          <cell r="E77">
            <v>322</v>
          </cell>
          <cell r="G77">
            <v>86.23853211009175</v>
          </cell>
        </row>
        <row r="78">
          <cell r="E78">
            <v>326</v>
          </cell>
          <cell r="G78">
            <v>87.1559633027523</v>
          </cell>
        </row>
        <row r="79">
          <cell r="E79">
            <v>332</v>
          </cell>
          <cell r="G79">
            <v>88.9908256880734</v>
          </cell>
        </row>
        <row r="80">
          <cell r="E80">
            <v>335</v>
          </cell>
          <cell r="G80">
            <v>89.90825688073394</v>
          </cell>
        </row>
        <row r="81">
          <cell r="E81">
            <v>338</v>
          </cell>
          <cell r="G81">
            <v>90.82568807339449</v>
          </cell>
        </row>
        <row r="82">
          <cell r="E82">
            <v>349</v>
          </cell>
          <cell r="G82">
            <v>91.74311926605505</v>
          </cell>
        </row>
        <row r="83">
          <cell r="E83">
            <v>351</v>
          </cell>
          <cell r="G83">
            <v>92.66055045871559</v>
          </cell>
        </row>
        <row r="84">
          <cell r="E84">
            <v>355</v>
          </cell>
          <cell r="G84">
            <v>93.57798165137615</v>
          </cell>
        </row>
        <row r="85">
          <cell r="E85">
            <v>365</v>
          </cell>
          <cell r="G85">
            <v>94.4954128440367</v>
          </cell>
        </row>
        <row r="86">
          <cell r="E86">
            <v>376</v>
          </cell>
          <cell r="G86">
            <v>95.41284403669725</v>
          </cell>
        </row>
        <row r="87">
          <cell r="E87">
            <v>403</v>
          </cell>
          <cell r="G87">
            <v>96.3302752293578</v>
          </cell>
        </row>
        <row r="88">
          <cell r="E88">
            <v>415</v>
          </cell>
          <cell r="G88">
            <v>98.1651376146789</v>
          </cell>
        </row>
        <row r="89">
          <cell r="E89">
            <v>434</v>
          </cell>
          <cell r="G89">
            <v>99.08256880733946</v>
          </cell>
        </row>
        <row r="90">
          <cell r="E90">
            <v>503</v>
          </cell>
          <cell r="G90">
            <v>100</v>
          </cell>
        </row>
      </sheetData>
      <sheetData sheetId="10">
        <row r="2">
          <cell r="E2">
            <v>127</v>
          </cell>
          <cell r="G2">
            <v>0.9259259259259258</v>
          </cell>
        </row>
        <row r="3">
          <cell r="E3">
            <v>146</v>
          </cell>
          <cell r="G3">
            <v>1.8518518518518516</v>
          </cell>
        </row>
        <row r="4">
          <cell r="E4">
            <v>156</v>
          </cell>
          <cell r="G4">
            <v>2.7777777777777777</v>
          </cell>
        </row>
        <row r="5">
          <cell r="E5">
            <v>164</v>
          </cell>
          <cell r="G5">
            <v>3.7037037037037033</v>
          </cell>
        </row>
        <row r="6">
          <cell r="E6">
            <v>165</v>
          </cell>
          <cell r="G6">
            <v>4.62962962962963</v>
          </cell>
        </row>
        <row r="7">
          <cell r="E7">
            <v>167</v>
          </cell>
          <cell r="G7">
            <v>5.555555555555555</v>
          </cell>
        </row>
        <row r="8">
          <cell r="E8">
            <v>170</v>
          </cell>
          <cell r="G8">
            <v>6.481481481481481</v>
          </cell>
        </row>
        <row r="9">
          <cell r="E9">
            <v>180</v>
          </cell>
          <cell r="G9">
            <v>7.4074074074074066</v>
          </cell>
        </row>
        <row r="10">
          <cell r="E10">
            <v>184</v>
          </cell>
          <cell r="G10">
            <v>8.333333333333332</v>
          </cell>
        </row>
        <row r="11">
          <cell r="E11">
            <v>185</v>
          </cell>
          <cell r="G11">
            <v>9.25925925925926</v>
          </cell>
        </row>
        <row r="12">
          <cell r="E12">
            <v>186</v>
          </cell>
          <cell r="G12">
            <v>10.185185185185185</v>
          </cell>
        </row>
        <row r="13">
          <cell r="E13">
            <v>200</v>
          </cell>
          <cell r="G13">
            <v>11.11111111111111</v>
          </cell>
        </row>
        <row r="14">
          <cell r="E14">
            <v>205</v>
          </cell>
          <cell r="G14">
            <v>12.037037037037036</v>
          </cell>
        </row>
        <row r="15">
          <cell r="E15">
            <v>216</v>
          </cell>
          <cell r="G15">
            <v>13.88888888888889</v>
          </cell>
        </row>
        <row r="16">
          <cell r="E16">
            <v>218</v>
          </cell>
          <cell r="G16">
            <v>15.74074074074074</v>
          </cell>
        </row>
        <row r="17">
          <cell r="E17">
            <v>222</v>
          </cell>
          <cell r="G17">
            <v>16.666666666666664</v>
          </cell>
        </row>
        <row r="18">
          <cell r="E18">
            <v>223</v>
          </cell>
          <cell r="G18">
            <v>17.59259259259259</v>
          </cell>
        </row>
        <row r="19">
          <cell r="E19">
            <v>225</v>
          </cell>
          <cell r="G19">
            <v>18.51851851851852</v>
          </cell>
        </row>
        <row r="20">
          <cell r="E20">
            <v>228</v>
          </cell>
          <cell r="G20">
            <v>19.444444444444446</v>
          </cell>
        </row>
        <row r="21">
          <cell r="E21">
            <v>230</v>
          </cell>
          <cell r="G21">
            <v>21.296296296296298</v>
          </cell>
        </row>
        <row r="22">
          <cell r="E22">
            <v>238</v>
          </cell>
          <cell r="G22">
            <v>22.22222222222222</v>
          </cell>
        </row>
        <row r="23">
          <cell r="E23">
            <v>244</v>
          </cell>
          <cell r="G23">
            <v>23.14814814814815</v>
          </cell>
          <cell r="L23">
            <v>99</v>
          </cell>
          <cell r="P23">
            <v>541.8052286906088</v>
          </cell>
        </row>
        <row r="24">
          <cell r="E24">
            <v>250</v>
          </cell>
          <cell r="G24">
            <v>24.074074074074073</v>
          </cell>
          <cell r="L24">
            <v>98</v>
          </cell>
          <cell r="P24">
            <v>516.6442732563908</v>
          </cell>
        </row>
        <row r="25">
          <cell r="E25">
            <v>254</v>
          </cell>
          <cell r="G25">
            <v>25</v>
          </cell>
          <cell r="L25">
            <v>95</v>
          </cell>
          <cell r="P25">
            <v>478.90284010506355</v>
          </cell>
        </row>
        <row r="26">
          <cell r="E26">
            <v>258</v>
          </cell>
          <cell r="G26">
            <v>25.925925925925924</v>
          </cell>
          <cell r="L26">
            <v>90</v>
          </cell>
          <cell r="P26">
            <v>445.37028284442</v>
          </cell>
        </row>
        <row r="27">
          <cell r="E27">
            <v>260</v>
          </cell>
          <cell r="G27">
            <v>26.851851851851855</v>
          </cell>
          <cell r="L27">
            <v>80</v>
          </cell>
          <cell r="P27">
            <v>404.76478348941055</v>
          </cell>
        </row>
        <row r="28">
          <cell r="E28">
            <v>262</v>
          </cell>
          <cell r="G28">
            <v>27.77777777777778</v>
          </cell>
          <cell r="L28">
            <v>70</v>
          </cell>
          <cell r="P28">
            <v>375.4854060761946</v>
          </cell>
        </row>
        <row r="29">
          <cell r="E29">
            <v>268</v>
          </cell>
          <cell r="G29">
            <v>28.703703703703702</v>
          </cell>
          <cell r="L29">
            <v>60</v>
          </cell>
          <cell r="P29">
            <v>350.4675155022958</v>
          </cell>
        </row>
        <row r="30">
          <cell r="E30">
            <v>270</v>
          </cell>
          <cell r="G30">
            <v>29.629629629629626</v>
          </cell>
          <cell r="L30">
            <v>50</v>
          </cell>
          <cell r="P30">
            <v>327.0833333333333</v>
          </cell>
        </row>
        <row r="31">
          <cell r="E31">
            <v>272</v>
          </cell>
          <cell r="G31">
            <v>30.555555555555557</v>
          </cell>
          <cell r="L31">
            <v>40</v>
          </cell>
          <cell r="P31">
            <v>303.69915116437085</v>
          </cell>
        </row>
        <row r="32">
          <cell r="E32">
            <v>275</v>
          </cell>
          <cell r="G32">
            <v>31.48148148148148</v>
          </cell>
          <cell r="L32">
            <v>30.000000000000004</v>
          </cell>
          <cell r="P32">
            <v>278.68126059047205</v>
          </cell>
        </row>
        <row r="33">
          <cell r="E33">
            <v>283</v>
          </cell>
          <cell r="G33">
            <v>32.407407407407405</v>
          </cell>
          <cell r="L33">
            <v>19.999999999999996</v>
          </cell>
          <cell r="P33">
            <v>249.40188317725608</v>
          </cell>
        </row>
        <row r="34">
          <cell r="E34">
            <v>287</v>
          </cell>
          <cell r="G34">
            <v>33.33333333333333</v>
          </cell>
          <cell r="L34">
            <v>9.999999999999998</v>
          </cell>
          <cell r="P34">
            <v>208.79638382224664</v>
          </cell>
        </row>
        <row r="35">
          <cell r="E35">
            <v>288</v>
          </cell>
          <cell r="G35">
            <v>34.25925925925926</v>
          </cell>
          <cell r="L35">
            <v>5.000000000000004</v>
          </cell>
          <cell r="P35">
            <v>175.26382656160305</v>
          </cell>
        </row>
        <row r="36">
          <cell r="E36">
            <v>290</v>
          </cell>
          <cell r="G36">
            <v>35.18518518518518</v>
          </cell>
          <cell r="L36">
            <v>1.0000000000000009</v>
          </cell>
          <cell r="P36">
            <v>112.36143797605774</v>
          </cell>
        </row>
        <row r="37">
          <cell r="E37">
            <v>300</v>
          </cell>
          <cell r="G37">
            <v>37.03703703703704</v>
          </cell>
        </row>
        <row r="38">
          <cell r="E38">
            <v>301</v>
          </cell>
          <cell r="G38">
            <v>37.96296296296296</v>
          </cell>
        </row>
        <row r="39">
          <cell r="E39">
            <v>302</v>
          </cell>
          <cell r="G39">
            <v>38.88888888888889</v>
          </cell>
        </row>
        <row r="40">
          <cell r="E40">
            <v>310</v>
          </cell>
          <cell r="G40">
            <v>41.66666666666667</v>
          </cell>
        </row>
        <row r="41">
          <cell r="E41">
            <v>317</v>
          </cell>
          <cell r="G41">
            <v>43.51851851851852</v>
          </cell>
        </row>
        <row r="42">
          <cell r="E42">
            <v>318</v>
          </cell>
          <cell r="G42">
            <v>44.44444444444444</v>
          </cell>
        </row>
        <row r="43">
          <cell r="E43">
            <v>320</v>
          </cell>
          <cell r="G43">
            <v>46.2962962962963</v>
          </cell>
        </row>
        <row r="44">
          <cell r="E44">
            <v>324</v>
          </cell>
          <cell r="G44">
            <v>47.22222222222222</v>
          </cell>
        </row>
        <row r="45">
          <cell r="E45">
            <v>325</v>
          </cell>
          <cell r="G45">
            <v>48.148148148148145</v>
          </cell>
        </row>
        <row r="46">
          <cell r="E46">
            <v>329</v>
          </cell>
          <cell r="G46">
            <v>49.074074074074076</v>
          </cell>
        </row>
        <row r="47">
          <cell r="E47">
            <v>330</v>
          </cell>
          <cell r="G47">
            <v>50</v>
          </cell>
        </row>
        <row r="48">
          <cell r="E48">
            <v>336</v>
          </cell>
          <cell r="G48">
            <v>50.92592592592593</v>
          </cell>
        </row>
        <row r="49">
          <cell r="E49">
            <v>340</v>
          </cell>
          <cell r="G49">
            <v>52.77777777777778</v>
          </cell>
        </row>
        <row r="50">
          <cell r="E50">
            <v>346</v>
          </cell>
          <cell r="G50">
            <v>53.70370370370371</v>
          </cell>
        </row>
        <row r="51">
          <cell r="E51">
            <v>350</v>
          </cell>
          <cell r="G51">
            <v>54.629629629629626</v>
          </cell>
        </row>
        <row r="52">
          <cell r="E52">
            <v>352</v>
          </cell>
          <cell r="G52">
            <v>55.55555555555556</v>
          </cell>
        </row>
        <row r="53">
          <cell r="E53">
            <v>354</v>
          </cell>
          <cell r="G53">
            <v>56.481481481481474</v>
          </cell>
        </row>
        <row r="54">
          <cell r="E54">
            <v>358</v>
          </cell>
          <cell r="G54">
            <v>57.407407407407405</v>
          </cell>
        </row>
        <row r="55">
          <cell r="E55">
            <v>360</v>
          </cell>
          <cell r="G55">
            <v>58.333333333333336</v>
          </cell>
        </row>
        <row r="56">
          <cell r="E56">
            <v>361</v>
          </cell>
          <cell r="G56">
            <v>59.25925925925925</v>
          </cell>
        </row>
        <row r="57">
          <cell r="E57">
            <v>368</v>
          </cell>
          <cell r="G57">
            <v>60.18518518518518</v>
          </cell>
        </row>
        <row r="58">
          <cell r="E58">
            <v>370</v>
          </cell>
          <cell r="G58">
            <v>62.96296296296296</v>
          </cell>
        </row>
        <row r="59">
          <cell r="E59">
            <v>378</v>
          </cell>
          <cell r="G59">
            <v>63.888888888888886</v>
          </cell>
        </row>
        <row r="60">
          <cell r="E60">
            <v>379</v>
          </cell>
          <cell r="G60">
            <v>64.81481481481481</v>
          </cell>
        </row>
        <row r="61">
          <cell r="E61">
            <v>380</v>
          </cell>
          <cell r="G61">
            <v>67.5925925925926</v>
          </cell>
        </row>
        <row r="62">
          <cell r="E62">
            <v>384</v>
          </cell>
          <cell r="G62">
            <v>69.44444444444444</v>
          </cell>
        </row>
        <row r="63">
          <cell r="E63">
            <v>385</v>
          </cell>
          <cell r="G63">
            <v>70.37037037037037</v>
          </cell>
        </row>
        <row r="64">
          <cell r="E64">
            <v>386</v>
          </cell>
          <cell r="G64">
            <v>71.29629629629629</v>
          </cell>
        </row>
        <row r="65">
          <cell r="E65">
            <v>390</v>
          </cell>
          <cell r="G65">
            <v>74.07407407407408</v>
          </cell>
        </row>
        <row r="66">
          <cell r="E66">
            <v>391</v>
          </cell>
          <cell r="G66">
            <v>75</v>
          </cell>
        </row>
        <row r="67">
          <cell r="E67">
            <v>396</v>
          </cell>
          <cell r="G67">
            <v>75.92592592592592</v>
          </cell>
        </row>
        <row r="68">
          <cell r="E68">
            <v>397</v>
          </cell>
          <cell r="G68">
            <v>76.85185185185185</v>
          </cell>
        </row>
        <row r="69">
          <cell r="E69">
            <v>400</v>
          </cell>
          <cell r="G69">
            <v>77.77777777777779</v>
          </cell>
        </row>
        <row r="70">
          <cell r="E70">
            <v>408</v>
          </cell>
          <cell r="G70">
            <v>78.70370370370371</v>
          </cell>
        </row>
        <row r="71">
          <cell r="E71">
            <v>410</v>
          </cell>
          <cell r="G71">
            <v>79.62962962962963</v>
          </cell>
        </row>
        <row r="72">
          <cell r="E72">
            <v>415</v>
          </cell>
          <cell r="G72">
            <v>80.55555555555556</v>
          </cell>
        </row>
        <row r="73">
          <cell r="E73">
            <v>419</v>
          </cell>
          <cell r="G73">
            <v>81.48148148148148</v>
          </cell>
        </row>
        <row r="74">
          <cell r="E74">
            <v>420</v>
          </cell>
          <cell r="G74">
            <v>82.4074074074074</v>
          </cell>
        </row>
        <row r="75">
          <cell r="E75">
            <v>421</v>
          </cell>
          <cell r="G75">
            <v>83.33333333333334</v>
          </cell>
        </row>
        <row r="76">
          <cell r="E76">
            <v>422</v>
          </cell>
          <cell r="G76">
            <v>84.25925925925925</v>
          </cell>
        </row>
        <row r="77">
          <cell r="E77">
            <v>425</v>
          </cell>
          <cell r="G77">
            <v>86.11111111111111</v>
          </cell>
        </row>
        <row r="78">
          <cell r="E78">
            <v>430</v>
          </cell>
          <cell r="G78">
            <v>87.03703703703704</v>
          </cell>
        </row>
        <row r="79">
          <cell r="E79">
            <v>434</v>
          </cell>
          <cell r="G79">
            <v>87.96296296296296</v>
          </cell>
        </row>
        <row r="80">
          <cell r="E80">
            <v>436</v>
          </cell>
          <cell r="G80">
            <v>88.88888888888889</v>
          </cell>
        </row>
        <row r="81">
          <cell r="E81">
            <v>445</v>
          </cell>
          <cell r="G81">
            <v>92.5925925925926</v>
          </cell>
        </row>
        <row r="82">
          <cell r="E82">
            <v>448</v>
          </cell>
          <cell r="G82">
            <v>93.51851851851852</v>
          </cell>
        </row>
        <row r="83">
          <cell r="E83">
            <v>450</v>
          </cell>
          <cell r="G83">
            <v>94.44444444444444</v>
          </cell>
        </row>
        <row r="84">
          <cell r="E84">
            <v>458</v>
          </cell>
          <cell r="G84">
            <v>95.37037037037037</v>
          </cell>
        </row>
        <row r="85">
          <cell r="E85">
            <v>484</v>
          </cell>
          <cell r="G85">
            <v>96.29629629629629</v>
          </cell>
        </row>
        <row r="86">
          <cell r="E86">
            <v>486</v>
          </cell>
          <cell r="G86">
            <v>97.22222222222221</v>
          </cell>
        </row>
        <row r="87">
          <cell r="E87">
            <v>490</v>
          </cell>
          <cell r="G87">
            <v>98.14814814814815</v>
          </cell>
        </row>
        <row r="88">
          <cell r="E88">
            <v>496</v>
          </cell>
          <cell r="G88">
            <v>99.07407407407408</v>
          </cell>
        </row>
        <row r="89">
          <cell r="E89">
            <v>510</v>
          </cell>
          <cell r="G89">
            <v>100</v>
          </cell>
        </row>
      </sheetData>
      <sheetData sheetId="11">
        <row r="2">
          <cell r="E2">
            <v>-12</v>
          </cell>
          <cell r="G2">
            <v>1.0416666666666665</v>
          </cell>
        </row>
        <row r="3">
          <cell r="E3">
            <v>47</v>
          </cell>
          <cell r="G3">
            <v>2.083333333333333</v>
          </cell>
        </row>
        <row r="4">
          <cell r="E4">
            <v>86</v>
          </cell>
          <cell r="G4">
            <v>3.125</v>
          </cell>
        </row>
        <row r="5">
          <cell r="E5">
            <v>96</v>
          </cell>
          <cell r="G5">
            <v>4.166666666666666</v>
          </cell>
        </row>
        <row r="6">
          <cell r="E6">
            <v>101</v>
          </cell>
          <cell r="G6">
            <v>5.208333333333334</v>
          </cell>
        </row>
        <row r="7">
          <cell r="E7">
            <v>110</v>
          </cell>
          <cell r="G7">
            <v>6.25</v>
          </cell>
        </row>
        <row r="8">
          <cell r="E8">
            <v>139</v>
          </cell>
          <cell r="G8">
            <v>7.291666666666667</v>
          </cell>
        </row>
        <row r="9">
          <cell r="E9">
            <v>154</v>
          </cell>
          <cell r="G9">
            <v>8.333333333333332</v>
          </cell>
        </row>
        <row r="10">
          <cell r="E10">
            <v>156</v>
          </cell>
          <cell r="G10">
            <v>9.375</v>
          </cell>
        </row>
        <row r="11">
          <cell r="E11">
            <v>157</v>
          </cell>
          <cell r="G11">
            <v>10.416666666666668</v>
          </cell>
        </row>
        <row r="12">
          <cell r="E12">
            <v>158</v>
          </cell>
          <cell r="G12">
            <v>11.458333333333332</v>
          </cell>
        </row>
        <row r="13">
          <cell r="E13">
            <v>160</v>
          </cell>
          <cell r="G13">
            <v>12.5</v>
          </cell>
        </row>
        <row r="14">
          <cell r="E14">
            <v>175</v>
          </cell>
          <cell r="G14">
            <v>13.541666666666666</v>
          </cell>
        </row>
        <row r="15">
          <cell r="E15">
            <v>179</v>
          </cell>
          <cell r="G15">
            <v>14.583333333333334</v>
          </cell>
        </row>
        <row r="16">
          <cell r="E16">
            <v>184</v>
          </cell>
          <cell r="G16">
            <v>15.625</v>
          </cell>
        </row>
        <row r="17">
          <cell r="E17">
            <v>192</v>
          </cell>
          <cell r="G17">
            <v>16.666666666666664</v>
          </cell>
        </row>
        <row r="18">
          <cell r="E18">
            <v>194</v>
          </cell>
          <cell r="G18">
            <v>17.708333333333336</v>
          </cell>
        </row>
        <row r="19">
          <cell r="E19">
            <v>195</v>
          </cell>
          <cell r="G19">
            <v>18.75</v>
          </cell>
        </row>
        <row r="20">
          <cell r="E20">
            <v>199</v>
          </cell>
          <cell r="G20">
            <v>19.791666666666664</v>
          </cell>
        </row>
        <row r="21">
          <cell r="E21">
            <v>202</v>
          </cell>
          <cell r="G21">
            <v>20.833333333333336</v>
          </cell>
        </row>
        <row r="22">
          <cell r="E22">
            <v>203</v>
          </cell>
          <cell r="G22">
            <v>21.875</v>
          </cell>
        </row>
        <row r="23">
          <cell r="E23">
            <v>210</v>
          </cell>
          <cell r="G23">
            <v>22.916666666666664</v>
          </cell>
          <cell r="L23">
            <v>99</v>
          </cell>
          <cell r="P23">
            <v>460.7906292202039</v>
          </cell>
        </row>
        <row r="24">
          <cell r="E24">
            <v>212</v>
          </cell>
          <cell r="G24">
            <v>23.958333333333336</v>
          </cell>
          <cell r="L24">
            <v>98</v>
          </cell>
          <cell r="P24">
            <v>437.18843935564917</v>
          </cell>
        </row>
        <row r="25">
          <cell r="E25">
            <v>215</v>
          </cell>
          <cell r="G25">
            <v>25</v>
          </cell>
          <cell r="L25">
            <v>95</v>
          </cell>
          <cell r="P25">
            <v>401.785154558817</v>
          </cell>
        </row>
        <row r="26">
          <cell r="E26">
            <v>218</v>
          </cell>
          <cell r="G26">
            <v>26.041666666666668</v>
          </cell>
          <cell r="L26">
            <v>90</v>
          </cell>
          <cell r="P26">
            <v>370.3299983673543</v>
          </cell>
        </row>
        <row r="27">
          <cell r="E27">
            <v>224</v>
          </cell>
          <cell r="G27">
            <v>27.083333333333332</v>
          </cell>
          <cell r="L27">
            <v>80</v>
          </cell>
          <cell r="P27">
            <v>332.2400813199824</v>
          </cell>
        </row>
        <row r="28">
          <cell r="E28">
            <v>226</v>
          </cell>
          <cell r="G28">
            <v>29.166666666666668</v>
          </cell>
          <cell r="L28">
            <v>70</v>
          </cell>
          <cell r="P28">
            <v>304.7746129823666</v>
          </cell>
        </row>
        <row r="29">
          <cell r="E29">
            <v>230</v>
          </cell>
          <cell r="G29">
            <v>30.208333333333332</v>
          </cell>
          <cell r="L29">
            <v>60</v>
          </cell>
          <cell r="P29">
            <v>281.3066248576873</v>
          </cell>
        </row>
        <row r="30">
          <cell r="E30">
            <v>231</v>
          </cell>
          <cell r="G30">
            <v>31.25</v>
          </cell>
          <cell r="L30">
            <v>50</v>
          </cell>
          <cell r="P30">
            <v>259.37113402061857</v>
          </cell>
        </row>
        <row r="31">
          <cell r="E31">
            <v>234</v>
          </cell>
          <cell r="G31">
            <v>32.29166666666667</v>
          </cell>
          <cell r="L31">
            <v>40</v>
          </cell>
          <cell r="P31">
            <v>237.4356431835498</v>
          </cell>
        </row>
        <row r="32">
          <cell r="E32">
            <v>238</v>
          </cell>
          <cell r="G32">
            <v>33.33333333333333</v>
          </cell>
          <cell r="L32">
            <v>30.000000000000004</v>
          </cell>
          <cell r="P32">
            <v>213.96765505887055</v>
          </cell>
        </row>
        <row r="33">
          <cell r="E33">
            <v>240</v>
          </cell>
          <cell r="G33">
            <v>35.41666666666667</v>
          </cell>
          <cell r="L33">
            <v>19.999999999999996</v>
          </cell>
          <cell r="P33">
            <v>186.50218672125476</v>
          </cell>
        </row>
        <row r="34">
          <cell r="E34">
            <v>242</v>
          </cell>
          <cell r="G34">
            <v>37.5</v>
          </cell>
          <cell r="L34">
            <v>9.999999999999998</v>
          </cell>
          <cell r="P34">
            <v>148.41226967388286</v>
          </cell>
        </row>
        <row r="35">
          <cell r="E35">
            <v>248</v>
          </cell>
          <cell r="G35">
            <v>39.58333333333333</v>
          </cell>
          <cell r="L35">
            <v>5.000000000000004</v>
          </cell>
          <cell r="P35">
            <v>116.95711348242014</v>
          </cell>
        </row>
        <row r="36">
          <cell r="E36">
            <v>251</v>
          </cell>
          <cell r="G36">
            <v>40.625</v>
          </cell>
          <cell r="L36">
            <v>1.0000000000000009</v>
          </cell>
          <cell r="P36">
            <v>57.951638821033214</v>
          </cell>
        </row>
        <row r="37">
          <cell r="E37">
            <v>252</v>
          </cell>
          <cell r="G37">
            <v>41.66666666666667</v>
          </cell>
        </row>
        <row r="38">
          <cell r="E38">
            <v>254</v>
          </cell>
          <cell r="G38">
            <v>43.75</v>
          </cell>
        </row>
        <row r="39">
          <cell r="E39">
            <v>256</v>
          </cell>
          <cell r="G39">
            <v>44.79166666666667</v>
          </cell>
        </row>
        <row r="40">
          <cell r="E40">
            <v>257</v>
          </cell>
          <cell r="G40">
            <v>45.83333333333333</v>
          </cell>
        </row>
        <row r="41">
          <cell r="E41">
            <v>258</v>
          </cell>
          <cell r="G41">
            <v>46.875</v>
          </cell>
        </row>
        <row r="42">
          <cell r="E42">
            <v>259</v>
          </cell>
          <cell r="G42">
            <v>47.91666666666667</v>
          </cell>
        </row>
        <row r="43">
          <cell r="E43">
            <v>260</v>
          </cell>
          <cell r="G43">
            <v>48.95833333333333</v>
          </cell>
        </row>
        <row r="44">
          <cell r="E44">
            <v>261</v>
          </cell>
          <cell r="G44">
            <v>50</v>
          </cell>
        </row>
        <row r="45">
          <cell r="E45">
            <v>262</v>
          </cell>
          <cell r="G45">
            <v>51.041666666666664</v>
          </cell>
        </row>
        <row r="46">
          <cell r="E46">
            <v>265</v>
          </cell>
          <cell r="G46">
            <v>52.083333333333336</v>
          </cell>
        </row>
        <row r="47">
          <cell r="E47">
            <v>266</v>
          </cell>
          <cell r="G47">
            <v>54.166666666666664</v>
          </cell>
        </row>
        <row r="48">
          <cell r="E48">
            <v>267</v>
          </cell>
          <cell r="G48">
            <v>56.25</v>
          </cell>
        </row>
        <row r="49">
          <cell r="E49">
            <v>268</v>
          </cell>
          <cell r="G49">
            <v>58.333333333333336</v>
          </cell>
        </row>
        <row r="50">
          <cell r="E50">
            <v>270</v>
          </cell>
          <cell r="G50">
            <v>59.375</v>
          </cell>
        </row>
        <row r="51">
          <cell r="E51">
            <v>271</v>
          </cell>
          <cell r="G51">
            <v>60.416666666666664</v>
          </cell>
        </row>
        <row r="52">
          <cell r="E52">
            <v>272</v>
          </cell>
          <cell r="G52">
            <v>61.458333333333336</v>
          </cell>
        </row>
        <row r="53">
          <cell r="E53">
            <v>273</v>
          </cell>
          <cell r="G53">
            <v>62.5</v>
          </cell>
        </row>
        <row r="54">
          <cell r="E54">
            <v>274</v>
          </cell>
          <cell r="G54">
            <v>64.58333333333334</v>
          </cell>
        </row>
        <row r="55">
          <cell r="E55">
            <v>275</v>
          </cell>
          <cell r="G55">
            <v>65.625</v>
          </cell>
        </row>
        <row r="56">
          <cell r="E56">
            <v>276</v>
          </cell>
          <cell r="G56">
            <v>68.75</v>
          </cell>
        </row>
        <row r="57">
          <cell r="E57">
            <v>277</v>
          </cell>
          <cell r="G57">
            <v>69.79166666666666</v>
          </cell>
        </row>
        <row r="58">
          <cell r="E58">
            <v>278</v>
          </cell>
          <cell r="G58">
            <v>71.875</v>
          </cell>
        </row>
        <row r="59">
          <cell r="E59">
            <v>279</v>
          </cell>
          <cell r="G59">
            <v>72.91666666666666</v>
          </cell>
        </row>
        <row r="60">
          <cell r="E60">
            <v>280</v>
          </cell>
          <cell r="G60">
            <v>76.04166666666666</v>
          </cell>
        </row>
        <row r="61">
          <cell r="E61">
            <v>286</v>
          </cell>
          <cell r="G61">
            <v>77.08333333333334</v>
          </cell>
        </row>
        <row r="62">
          <cell r="E62">
            <v>294</v>
          </cell>
          <cell r="G62">
            <v>78.125</v>
          </cell>
        </row>
        <row r="63">
          <cell r="E63">
            <v>295</v>
          </cell>
          <cell r="G63">
            <v>79.16666666666666</v>
          </cell>
        </row>
        <row r="64">
          <cell r="E64">
            <v>297</v>
          </cell>
          <cell r="G64">
            <v>80.20833333333334</v>
          </cell>
        </row>
        <row r="65">
          <cell r="E65">
            <v>298</v>
          </cell>
          <cell r="G65">
            <v>81.25</v>
          </cell>
        </row>
        <row r="66">
          <cell r="E66">
            <v>311</v>
          </cell>
          <cell r="G66">
            <v>82.29166666666666</v>
          </cell>
        </row>
        <row r="67">
          <cell r="E67">
            <v>314</v>
          </cell>
          <cell r="G67">
            <v>83.33333333333334</v>
          </cell>
        </row>
        <row r="68">
          <cell r="E68">
            <v>319</v>
          </cell>
          <cell r="G68">
            <v>84.375</v>
          </cell>
        </row>
        <row r="69">
          <cell r="E69">
            <v>334</v>
          </cell>
          <cell r="G69">
            <v>86.45833333333334</v>
          </cell>
        </row>
        <row r="70">
          <cell r="E70">
            <v>338</v>
          </cell>
          <cell r="G70">
            <v>87.5</v>
          </cell>
        </row>
        <row r="71">
          <cell r="E71">
            <v>353</v>
          </cell>
          <cell r="G71">
            <v>88.54166666666666</v>
          </cell>
        </row>
        <row r="72">
          <cell r="E72">
            <v>356</v>
          </cell>
          <cell r="G72">
            <v>89.58333333333334</v>
          </cell>
        </row>
        <row r="73">
          <cell r="E73">
            <v>374</v>
          </cell>
          <cell r="G73">
            <v>90.625</v>
          </cell>
        </row>
        <row r="74">
          <cell r="E74">
            <v>375</v>
          </cell>
          <cell r="G74">
            <v>91.66666666666666</v>
          </cell>
        </row>
        <row r="75">
          <cell r="E75">
            <v>386</v>
          </cell>
          <cell r="G75">
            <v>92.70833333333334</v>
          </cell>
        </row>
        <row r="76">
          <cell r="E76">
            <v>389</v>
          </cell>
          <cell r="G76">
            <v>93.75</v>
          </cell>
        </row>
        <row r="77">
          <cell r="E77">
            <v>401</v>
          </cell>
          <cell r="G77">
            <v>94.79166666666666</v>
          </cell>
        </row>
        <row r="78">
          <cell r="E78">
            <v>421</v>
          </cell>
          <cell r="G78">
            <v>95.83333333333334</v>
          </cell>
        </row>
        <row r="79">
          <cell r="E79">
            <v>424</v>
          </cell>
          <cell r="G79">
            <v>96.875</v>
          </cell>
        </row>
        <row r="80">
          <cell r="E80">
            <v>440</v>
          </cell>
          <cell r="G80">
            <v>97.91666666666666</v>
          </cell>
        </row>
        <row r="81">
          <cell r="E81">
            <v>442</v>
          </cell>
          <cell r="G81">
            <v>98.95833333333334</v>
          </cell>
        </row>
        <row r="82">
          <cell r="E82">
            <v>474</v>
          </cell>
          <cell r="G82">
            <v>100</v>
          </cell>
        </row>
      </sheetData>
      <sheetData sheetId="12">
        <row r="2">
          <cell r="E2">
            <v>64</v>
          </cell>
          <cell r="G2">
            <v>3.225806451612903</v>
          </cell>
        </row>
        <row r="3">
          <cell r="E3">
            <v>69</v>
          </cell>
          <cell r="G3">
            <v>6.451612903225806</v>
          </cell>
        </row>
        <row r="4">
          <cell r="E4">
            <v>85</v>
          </cell>
          <cell r="G4">
            <v>9.67741935483871</v>
          </cell>
        </row>
        <row r="5">
          <cell r="E5">
            <v>94</v>
          </cell>
          <cell r="G5">
            <v>12.903225806451612</v>
          </cell>
        </row>
        <row r="6">
          <cell r="E6">
            <v>96</v>
          </cell>
          <cell r="G6">
            <v>16.129032258064516</v>
          </cell>
        </row>
        <row r="7">
          <cell r="E7">
            <v>97</v>
          </cell>
          <cell r="G7">
            <v>19.35483870967742</v>
          </cell>
        </row>
        <row r="8">
          <cell r="E8">
            <v>102</v>
          </cell>
          <cell r="G8">
            <v>22.58064516129032</v>
          </cell>
        </row>
        <row r="9">
          <cell r="E9">
            <v>106</v>
          </cell>
          <cell r="G9">
            <v>25.806451612903224</v>
          </cell>
        </row>
        <row r="10">
          <cell r="E10">
            <v>111</v>
          </cell>
          <cell r="G10">
            <v>29.03225806451613</v>
          </cell>
        </row>
        <row r="11">
          <cell r="E11">
            <v>113</v>
          </cell>
          <cell r="G11">
            <v>32.25806451612903</v>
          </cell>
        </row>
        <row r="12">
          <cell r="E12">
            <v>116</v>
          </cell>
          <cell r="G12">
            <v>35.483870967741936</v>
          </cell>
        </row>
        <row r="13">
          <cell r="E13">
            <v>120</v>
          </cell>
          <cell r="G13">
            <v>38.70967741935484</v>
          </cell>
        </row>
        <row r="14">
          <cell r="E14">
            <v>128</v>
          </cell>
          <cell r="G14">
            <v>41.935483870967744</v>
          </cell>
        </row>
        <row r="15">
          <cell r="E15">
            <v>136</v>
          </cell>
          <cell r="G15">
            <v>48.38709677419355</v>
          </cell>
        </row>
        <row r="16">
          <cell r="E16">
            <v>151</v>
          </cell>
          <cell r="G16">
            <v>51.61290322580645</v>
          </cell>
        </row>
        <row r="17">
          <cell r="E17">
            <v>164</v>
          </cell>
          <cell r="G17">
            <v>54.83870967741935</v>
          </cell>
        </row>
        <row r="18">
          <cell r="E18">
            <v>176</v>
          </cell>
          <cell r="G18">
            <v>61.29032258064516</v>
          </cell>
        </row>
        <row r="19">
          <cell r="E19">
            <v>182</v>
          </cell>
          <cell r="G19">
            <v>64.51612903225806</v>
          </cell>
        </row>
        <row r="20">
          <cell r="E20">
            <v>184</v>
          </cell>
          <cell r="G20">
            <v>67.74193548387096</v>
          </cell>
        </row>
        <row r="21">
          <cell r="E21">
            <v>219</v>
          </cell>
          <cell r="G21">
            <v>70.96774193548387</v>
          </cell>
        </row>
        <row r="22">
          <cell r="E22">
            <v>222</v>
          </cell>
          <cell r="G22">
            <v>74.19354838709677</v>
          </cell>
        </row>
        <row r="23">
          <cell r="E23">
            <v>226</v>
          </cell>
          <cell r="G23">
            <v>77.41935483870968</v>
          </cell>
          <cell r="Q23">
            <v>99</v>
          </cell>
          <cell r="U23">
            <v>430.36560703482496</v>
          </cell>
        </row>
        <row r="24">
          <cell r="E24">
            <v>246</v>
          </cell>
          <cell r="G24">
            <v>80.64516129032258</v>
          </cell>
          <cell r="Q24">
            <v>98</v>
          </cell>
          <cell r="U24">
            <v>381.53779962087145</v>
          </cell>
        </row>
        <row r="25">
          <cell r="E25">
            <v>254</v>
          </cell>
          <cell r="G25">
            <v>83.87096774193549</v>
          </cell>
          <cell r="Q25">
            <v>95</v>
          </cell>
          <cell r="U25">
            <v>316.36034202939476</v>
          </cell>
        </row>
        <row r="26">
          <cell r="E26">
            <v>262</v>
          </cell>
          <cell r="G26">
            <v>87.09677419354838</v>
          </cell>
          <cell r="Q26">
            <v>90</v>
          </cell>
          <cell r="U26">
            <v>269.43171856363807</v>
          </cell>
        </row>
        <row r="27">
          <cell r="E27">
            <v>275</v>
          </cell>
          <cell r="G27">
            <v>90.32258064516128</v>
          </cell>
          <cell r="Q27">
            <v>85</v>
          </cell>
          <cell r="U27">
            <v>242.08052051560296</v>
          </cell>
        </row>
        <row r="28">
          <cell r="E28">
            <v>278</v>
          </cell>
          <cell r="G28">
            <v>96.7741935483871</v>
          </cell>
          <cell r="Q28">
            <v>80</v>
          </cell>
          <cell r="U28">
            <v>221.42115602111613</v>
          </cell>
        </row>
        <row r="29">
          <cell r="E29">
            <v>315</v>
          </cell>
          <cell r="G29">
            <v>100</v>
          </cell>
          <cell r="Q29">
            <v>70</v>
          </cell>
          <cell r="U29">
            <v>191.97025635091626</v>
          </cell>
        </row>
        <row r="30">
          <cell r="Q30">
            <v>60</v>
          </cell>
          <cell r="U30">
            <v>170.18996872316598</v>
          </cell>
        </row>
        <row r="31">
          <cell r="Q31">
            <v>40</v>
          </cell>
          <cell r="U31">
            <v>136.17021772923187</v>
          </cell>
        </row>
        <row r="32">
          <cell r="Q32">
            <v>30.000000000000004</v>
          </cell>
          <cell r="U32">
            <v>120.72081132194656</v>
          </cell>
        </row>
        <row r="33">
          <cell r="Q33">
            <v>19.999999999999996</v>
          </cell>
          <cell r="U33">
            <v>104.66391519586591</v>
          </cell>
        </row>
        <row r="34">
          <cell r="Q34">
            <v>15</v>
          </cell>
          <cell r="U34">
            <v>95.73180463675926</v>
          </cell>
        </row>
        <row r="35">
          <cell r="Q35">
            <v>9.999999999999998</v>
          </cell>
          <cell r="U35">
            <v>86.01364835555147</v>
          </cell>
        </row>
        <row r="36">
          <cell r="Q36">
            <v>5.000000000000004</v>
          </cell>
          <cell r="U36">
            <v>73.25445707797148</v>
          </cell>
        </row>
        <row r="37">
          <cell r="Q37">
            <v>2</v>
          </cell>
          <cell r="U37">
            <v>60.74052195979837</v>
          </cell>
        </row>
        <row r="38">
          <cell r="Q38">
            <v>1.0000000000000009</v>
          </cell>
          <cell r="U38">
            <v>53.84911042505632</v>
          </cell>
        </row>
      </sheetData>
      <sheetData sheetId="13">
        <row r="2">
          <cell r="E2">
            <v>29</v>
          </cell>
          <cell r="G2">
            <v>1.1904761904761905</v>
          </cell>
        </row>
        <row r="3">
          <cell r="E3">
            <v>53</v>
          </cell>
          <cell r="G3">
            <v>2.380952380952381</v>
          </cell>
        </row>
        <row r="4">
          <cell r="E4">
            <v>72</v>
          </cell>
          <cell r="G4">
            <v>3.571428571428571</v>
          </cell>
        </row>
        <row r="5">
          <cell r="E5">
            <v>76</v>
          </cell>
          <cell r="G5">
            <v>4.761904761904762</v>
          </cell>
        </row>
        <row r="6">
          <cell r="E6">
            <v>116</v>
          </cell>
          <cell r="G6">
            <v>5.952380952380952</v>
          </cell>
        </row>
        <row r="7">
          <cell r="E7">
            <v>150</v>
          </cell>
          <cell r="G7">
            <v>7.142857142857142</v>
          </cell>
        </row>
        <row r="8">
          <cell r="E8">
            <v>153</v>
          </cell>
          <cell r="G8">
            <v>8.333333333333332</v>
          </cell>
        </row>
        <row r="9">
          <cell r="E9">
            <v>158</v>
          </cell>
          <cell r="G9">
            <v>10.714285714285714</v>
          </cell>
        </row>
        <row r="10">
          <cell r="E10">
            <v>167</v>
          </cell>
          <cell r="G10">
            <v>11.904761904761903</v>
          </cell>
        </row>
        <row r="11">
          <cell r="E11">
            <v>186</v>
          </cell>
          <cell r="G11">
            <v>13.095238095238097</v>
          </cell>
        </row>
        <row r="12">
          <cell r="E12">
            <v>187</v>
          </cell>
          <cell r="G12">
            <v>14.285714285714285</v>
          </cell>
        </row>
        <row r="13">
          <cell r="E13">
            <v>189</v>
          </cell>
          <cell r="G13">
            <v>15.476190476190476</v>
          </cell>
        </row>
        <row r="14">
          <cell r="E14">
            <v>190</v>
          </cell>
          <cell r="G14">
            <v>17.857142857142858</v>
          </cell>
        </row>
        <row r="15">
          <cell r="E15">
            <v>214</v>
          </cell>
          <cell r="G15">
            <v>19.047619047619047</v>
          </cell>
        </row>
        <row r="16">
          <cell r="E16">
            <v>216</v>
          </cell>
          <cell r="G16">
            <v>20.238095238095237</v>
          </cell>
        </row>
        <row r="17">
          <cell r="E17">
            <v>220</v>
          </cell>
          <cell r="G17">
            <v>21.428571428571427</v>
          </cell>
        </row>
        <row r="18">
          <cell r="E18">
            <v>226</v>
          </cell>
          <cell r="G18">
            <v>22.61904761904762</v>
          </cell>
        </row>
        <row r="19">
          <cell r="E19">
            <v>228</v>
          </cell>
          <cell r="G19">
            <v>23.809523809523807</v>
          </cell>
        </row>
        <row r="20">
          <cell r="E20">
            <v>229</v>
          </cell>
          <cell r="G20">
            <v>25</v>
          </cell>
        </row>
        <row r="21">
          <cell r="E21">
            <v>232</v>
          </cell>
          <cell r="G21">
            <v>26.190476190476193</v>
          </cell>
        </row>
        <row r="22">
          <cell r="E22">
            <v>237</v>
          </cell>
          <cell r="G22">
            <v>27.380952380952383</v>
          </cell>
        </row>
        <row r="23">
          <cell r="E23">
            <v>238</v>
          </cell>
          <cell r="G23">
            <v>28.57142857142857</v>
          </cell>
          <cell r="L23">
            <v>99</v>
          </cell>
          <cell r="P23">
            <v>499.3820860158918</v>
          </cell>
        </row>
        <row r="24">
          <cell r="E24">
            <v>241</v>
          </cell>
          <cell r="G24">
            <v>29.761904761904763</v>
          </cell>
          <cell r="L24">
            <v>98</v>
          </cell>
          <cell r="P24">
            <v>474.2916390023999</v>
          </cell>
        </row>
        <row r="25">
          <cell r="E25">
            <v>244</v>
          </cell>
          <cell r="G25">
            <v>30.952380952380953</v>
          </cell>
          <cell r="L25">
            <v>95</v>
          </cell>
          <cell r="P25">
            <v>436.65596848216205</v>
          </cell>
        </row>
        <row r="26">
          <cell r="E26">
            <v>248</v>
          </cell>
          <cell r="G26">
            <v>34.523809523809526</v>
          </cell>
          <cell r="L26">
            <v>90</v>
          </cell>
          <cell r="P26">
            <v>403.21737934055676</v>
          </cell>
        </row>
        <row r="27">
          <cell r="E27">
            <v>250</v>
          </cell>
          <cell r="G27">
            <v>35.714285714285715</v>
          </cell>
          <cell r="L27">
            <v>80</v>
          </cell>
          <cell r="P27">
            <v>362.72566857516614</v>
          </cell>
        </row>
        <row r="28">
          <cell r="E28">
            <v>262</v>
          </cell>
          <cell r="G28">
            <v>36.904761904761905</v>
          </cell>
          <cell r="L28">
            <v>70</v>
          </cell>
          <cell r="P28">
            <v>333.528340616179</v>
          </cell>
        </row>
        <row r="29">
          <cell r="E29">
            <v>264</v>
          </cell>
          <cell r="G29">
            <v>38.095238095238095</v>
          </cell>
          <cell r="L29">
            <v>60</v>
          </cell>
          <cell r="P29">
            <v>308.58055755305725</v>
          </cell>
        </row>
        <row r="30">
          <cell r="E30">
            <v>270</v>
          </cell>
          <cell r="G30">
            <v>39.285714285714285</v>
          </cell>
          <cell r="L30">
            <v>50</v>
          </cell>
          <cell r="P30">
            <v>285.26190476190476</v>
          </cell>
        </row>
        <row r="31">
          <cell r="E31">
            <v>275</v>
          </cell>
          <cell r="G31">
            <v>40.476190476190474</v>
          </cell>
          <cell r="L31">
            <v>40</v>
          </cell>
          <cell r="P31">
            <v>261.94325197075227</v>
          </cell>
        </row>
        <row r="32">
          <cell r="E32">
            <v>280</v>
          </cell>
          <cell r="G32">
            <v>41.66666666666667</v>
          </cell>
          <cell r="L32">
            <v>30.000000000000004</v>
          </cell>
          <cell r="P32">
            <v>236.99546890763054</v>
          </cell>
        </row>
        <row r="33">
          <cell r="E33">
            <v>281</v>
          </cell>
          <cell r="G33">
            <v>42.857142857142854</v>
          </cell>
          <cell r="L33">
            <v>19.999999999999996</v>
          </cell>
          <cell r="P33">
            <v>207.79814094864338</v>
          </cell>
        </row>
        <row r="34">
          <cell r="E34">
            <v>285</v>
          </cell>
          <cell r="G34">
            <v>44.047619047619044</v>
          </cell>
          <cell r="L34">
            <v>9.999999999999998</v>
          </cell>
          <cell r="P34">
            <v>167.30643018325276</v>
          </cell>
        </row>
        <row r="35">
          <cell r="E35">
            <v>287</v>
          </cell>
          <cell r="G35">
            <v>46.42857142857143</v>
          </cell>
          <cell r="L35">
            <v>5.000000000000004</v>
          </cell>
          <cell r="P35">
            <v>133.86784104164747</v>
          </cell>
        </row>
        <row r="36">
          <cell r="E36">
            <v>290</v>
          </cell>
          <cell r="G36">
            <v>47.61904761904761</v>
          </cell>
          <cell r="L36">
            <v>1.0000000000000009</v>
          </cell>
          <cell r="P36">
            <v>71.1417235079177</v>
          </cell>
        </row>
        <row r="37">
          <cell r="E37">
            <v>292</v>
          </cell>
          <cell r="G37">
            <v>48.80952380952381</v>
          </cell>
        </row>
        <row r="38">
          <cell r="E38">
            <v>296</v>
          </cell>
          <cell r="G38">
            <v>50</v>
          </cell>
        </row>
        <row r="39">
          <cell r="E39">
            <v>303</v>
          </cell>
          <cell r="G39">
            <v>52.38095238095239</v>
          </cell>
        </row>
        <row r="40">
          <cell r="E40">
            <v>308</v>
          </cell>
          <cell r="G40">
            <v>54.761904761904766</v>
          </cell>
        </row>
        <row r="41">
          <cell r="E41">
            <v>309</v>
          </cell>
          <cell r="G41">
            <v>55.952380952380956</v>
          </cell>
        </row>
        <row r="42">
          <cell r="E42">
            <v>310</v>
          </cell>
          <cell r="G42">
            <v>57.14285714285714</v>
          </cell>
        </row>
        <row r="43">
          <cell r="E43">
            <v>318</v>
          </cell>
          <cell r="G43">
            <v>59.523809523809526</v>
          </cell>
        </row>
        <row r="44">
          <cell r="E44">
            <v>321</v>
          </cell>
          <cell r="G44">
            <v>60.71428571428571</v>
          </cell>
        </row>
        <row r="45">
          <cell r="E45">
            <v>324</v>
          </cell>
          <cell r="G45">
            <v>61.904761904761905</v>
          </cell>
        </row>
        <row r="46">
          <cell r="E46">
            <v>326</v>
          </cell>
          <cell r="G46">
            <v>63.095238095238095</v>
          </cell>
        </row>
        <row r="47">
          <cell r="E47">
            <v>327</v>
          </cell>
          <cell r="G47">
            <v>64.28571428571429</v>
          </cell>
        </row>
        <row r="48">
          <cell r="E48">
            <v>330</v>
          </cell>
          <cell r="G48">
            <v>65.47619047619048</v>
          </cell>
        </row>
        <row r="49">
          <cell r="E49">
            <v>332</v>
          </cell>
          <cell r="G49">
            <v>69.04761904761905</v>
          </cell>
        </row>
        <row r="50">
          <cell r="E50">
            <v>336</v>
          </cell>
          <cell r="G50">
            <v>70.23809523809523</v>
          </cell>
        </row>
        <row r="51">
          <cell r="E51">
            <v>344</v>
          </cell>
          <cell r="G51">
            <v>71.42857142857143</v>
          </cell>
        </row>
        <row r="52">
          <cell r="E52">
            <v>348</v>
          </cell>
          <cell r="G52">
            <v>72.61904761904762</v>
          </cell>
        </row>
        <row r="53">
          <cell r="E53">
            <v>349</v>
          </cell>
          <cell r="G53">
            <v>75</v>
          </cell>
        </row>
        <row r="54">
          <cell r="E54">
            <v>350</v>
          </cell>
          <cell r="G54">
            <v>77.38095238095238</v>
          </cell>
        </row>
        <row r="55">
          <cell r="E55">
            <v>353</v>
          </cell>
          <cell r="G55">
            <v>78.57142857142857</v>
          </cell>
        </row>
        <row r="56">
          <cell r="E56">
            <v>354</v>
          </cell>
          <cell r="G56">
            <v>79.76190476190477</v>
          </cell>
        </row>
        <row r="57">
          <cell r="E57">
            <v>360</v>
          </cell>
          <cell r="G57">
            <v>80.95238095238095</v>
          </cell>
        </row>
        <row r="58">
          <cell r="E58">
            <v>364</v>
          </cell>
          <cell r="G58">
            <v>82.14285714285714</v>
          </cell>
        </row>
        <row r="59">
          <cell r="E59">
            <v>365</v>
          </cell>
          <cell r="G59">
            <v>83.33333333333334</v>
          </cell>
        </row>
        <row r="60">
          <cell r="E60">
            <v>366</v>
          </cell>
          <cell r="G60">
            <v>84.52380952380952</v>
          </cell>
        </row>
        <row r="61">
          <cell r="E61">
            <v>370</v>
          </cell>
          <cell r="G61">
            <v>86.90476190476191</v>
          </cell>
        </row>
        <row r="62">
          <cell r="E62">
            <v>380</v>
          </cell>
          <cell r="G62">
            <v>88.09523809523809</v>
          </cell>
        </row>
        <row r="63">
          <cell r="E63">
            <v>385</v>
          </cell>
          <cell r="G63">
            <v>89.28571428571429</v>
          </cell>
        </row>
        <row r="64">
          <cell r="E64">
            <v>388</v>
          </cell>
          <cell r="G64">
            <v>90.47619047619048</v>
          </cell>
        </row>
        <row r="65">
          <cell r="E65">
            <v>395</v>
          </cell>
          <cell r="G65">
            <v>91.66666666666666</v>
          </cell>
        </row>
        <row r="66">
          <cell r="E66">
            <v>400</v>
          </cell>
          <cell r="G66">
            <v>92.85714285714286</v>
          </cell>
        </row>
        <row r="67">
          <cell r="E67">
            <v>406</v>
          </cell>
          <cell r="G67">
            <v>94.04761904761905</v>
          </cell>
        </row>
        <row r="68">
          <cell r="E68">
            <v>409</v>
          </cell>
          <cell r="G68">
            <v>95.23809523809523</v>
          </cell>
        </row>
        <row r="69">
          <cell r="E69">
            <v>424</v>
          </cell>
          <cell r="G69">
            <v>96.42857142857143</v>
          </cell>
        </row>
        <row r="70">
          <cell r="E70">
            <v>430</v>
          </cell>
          <cell r="G70">
            <v>97.61904761904762</v>
          </cell>
        </row>
        <row r="71">
          <cell r="E71">
            <v>449</v>
          </cell>
          <cell r="G71">
            <v>98.80952380952381</v>
          </cell>
        </row>
        <row r="72">
          <cell r="E72">
            <v>505</v>
          </cell>
          <cell r="G72">
            <v>100</v>
          </cell>
        </row>
      </sheetData>
      <sheetData sheetId="14">
        <row r="2">
          <cell r="E2">
            <v>190</v>
          </cell>
          <cell r="G2">
            <v>0.9090909090909091</v>
          </cell>
        </row>
        <row r="3">
          <cell r="E3">
            <v>205</v>
          </cell>
          <cell r="G3">
            <v>1.8181818181818181</v>
          </cell>
        </row>
        <row r="4">
          <cell r="E4">
            <v>240</v>
          </cell>
          <cell r="G4">
            <v>2.727272727272727</v>
          </cell>
        </row>
        <row r="5">
          <cell r="E5">
            <v>243</v>
          </cell>
          <cell r="G5">
            <v>3.6363636363636362</v>
          </cell>
        </row>
        <row r="6">
          <cell r="E6">
            <v>252</v>
          </cell>
          <cell r="G6">
            <v>4.545454545454546</v>
          </cell>
        </row>
        <row r="7">
          <cell r="E7">
            <v>258</v>
          </cell>
          <cell r="G7">
            <v>5.454545454545454</v>
          </cell>
        </row>
        <row r="8">
          <cell r="E8">
            <v>260</v>
          </cell>
          <cell r="G8">
            <v>6.363636363636363</v>
          </cell>
        </row>
        <row r="9">
          <cell r="E9">
            <v>268</v>
          </cell>
          <cell r="G9">
            <v>7.2727272727272725</v>
          </cell>
        </row>
        <row r="10">
          <cell r="E10">
            <v>284</v>
          </cell>
          <cell r="G10">
            <v>8.181818181818182</v>
          </cell>
        </row>
        <row r="11">
          <cell r="E11">
            <v>310</v>
          </cell>
          <cell r="G11">
            <v>9.090909090909092</v>
          </cell>
        </row>
        <row r="12">
          <cell r="E12">
            <v>318</v>
          </cell>
          <cell r="G12">
            <v>10</v>
          </cell>
        </row>
        <row r="13">
          <cell r="E13">
            <v>337</v>
          </cell>
          <cell r="G13">
            <v>10.909090909090908</v>
          </cell>
        </row>
        <row r="14">
          <cell r="E14">
            <v>361</v>
          </cell>
          <cell r="G14">
            <v>11.818181818181818</v>
          </cell>
        </row>
        <row r="15">
          <cell r="E15">
            <v>365</v>
          </cell>
          <cell r="G15">
            <v>12.727272727272727</v>
          </cell>
        </row>
        <row r="16">
          <cell r="E16">
            <v>399</v>
          </cell>
          <cell r="G16">
            <v>13.636363636363635</v>
          </cell>
        </row>
        <row r="17">
          <cell r="E17">
            <v>406</v>
          </cell>
          <cell r="G17">
            <v>14.545454545454545</v>
          </cell>
        </row>
        <row r="18">
          <cell r="E18">
            <v>408</v>
          </cell>
          <cell r="G18">
            <v>15.454545454545453</v>
          </cell>
        </row>
        <row r="19">
          <cell r="E19">
            <v>410</v>
          </cell>
          <cell r="G19">
            <v>16.363636363636363</v>
          </cell>
        </row>
        <row r="20">
          <cell r="E20">
            <v>411</v>
          </cell>
          <cell r="G20">
            <v>17.272727272727273</v>
          </cell>
        </row>
        <row r="21">
          <cell r="E21">
            <v>414</v>
          </cell>
          <cell r="G21">
            <v>18.181818181818183</v>
          </cell>
        </row>
        <row r="22">
          <cell r="E22">
            <v>419</v>
          </cell>
          <cell r="G22">
            <v>19.090909090909093</v>
          </cell>
        </row>
        <row r="23">
          <cell r="E23">
            <v>421</v>
          </cell>
          <cell r="G23">
            <v>20</v>
          </cell>
          <cell r="L23">
            <v>99</v>
          </cell>
          <cell r="P23">
            <v>987.315837708346</v>
          </cell>
        </row>
        <row r="24">
          <cell r="E24">
            <v>436</v>
          </cell>
          <cell r="G24">
            <v>20.909090909090907</v>
          </cell>
          <cell r="L24">
            <v>98</v>
          </cell>
          <cell r="P24">
            <v>939.5208177706656</v>
          </cell>
        </row>
        <row r="25">
          <cell r="E25">
            <v>446</v>
          </cell>
          <cell r="G25">
            <v>21.818181818181817</v>
          </cell>
          <cell r="L25">
            <v>95</v>
          </cell>
          <cell r="P25">
            <v>867.8282878641453</v>
          </cell>
        </row>
        <row r="26">
          <cell r="E26">
            <v>447</v>
          </cell>
          <cell r="G26">
            <v>22.727272727272727</v>
          </cell>
          <cell r="L26">
            <v>90</v>
          </cell>
          <cell r="P26">
            <v>804.1308163184401</v>
          </cell>
        </row>
        <row r="27">
          <cell r="E27">
            <v>450</v>
          </cell>
          <cell r="G27">
            <v>23.636363636363637</v>
          </cell>
          <cell r="L27">
            <v>80</v>
          </cell>
          <cell r="P27">
            <v>726.9977894615669</v>
          </cell>
        </row>
        <row r="28">
          <cell r="E28">
            <v>452</v>
          </cell>
          <cell r="G28">
            <v>25.454545454545453</v>
          </cell>
          <cell r="L28">
            <v>70</v>
          </cell>
          <cell r="P28">
            <v>671.3795347857381</v>
          </cell>
        </row>
        <row r="29">
          <cell r="E29">
            <v>454</v>
          </cell>
          <cell r="G29">
            <v>26.36363636363636</v>
          </cell>
          <cell r="L29">
            <v>60</v>
          </cell>
          <cell r="P29">
            <v>623.8562767002347</v>
          </cell>
        </row>
        <row r="30">
          <cell r="E30">
            <v>460</v>
          </cell>
          <cell r="G30">
            <v>28.18181818181818</v>
          </cell>
          <cell r="L30">
            <v>50</v>
          </cell>
          <cell r="P30">
            <v>579.4363636363636</v>
          </cell>
        </row>
        <row r="31">
          <cell r="E31">
            <v>461</v>
          </cell>
          <cell r="G31">
            <v>29.09090909090909</v>
          </cell>
          <cell r="L31">
            <v>40</v>
          </cell>
          <cell r="P31">
            <v>535.0164505724924</v>
          </cell>
        </row>
        <row r="32">
          <cell r="E32">
            <v>476</v>
          </cell>
          <cell r="G32">
            <v>30.909090909090907</v>
          </cell>
          <cell r="L32">
            <v>30.000000000000004</v>
          </cell>
          <cell r="P32">
            <v>487.493192486989</v>
          </cell>
        </row>
        <row r="33">
          <cell r="E33">
            <v>477</v>
          </cell>
          <cell r="G33">
            <v>31.818181818181817</v>
          </cell>
          <cell r="L33">
            <v>19.999999999999996</v>
          </cell>
          <cell r="P33">
            <v>431.8749378111603</v>
          </cell>
        </row>
        <row r="34">
          <cell r="E34">
            <v>482</v>
          </cell>
          <cell r="G34">
            <v>32.72727272727273</v>
          </cell>
          <cell r="L34">
            <v>9.999999999999998</v>
          </cell>
          <cell r="P34">
            <v>354.741910954287</v>
          </cell>
        </row>
        <row r="35">
          <cell r="E35">
            <v>496</v>
          </cell>
          <cell r="G35">
            <v>33.63636363636363</v>
          </cell>
          <cell r="L35">
            <v>5.000000000000004</v>
          </cell>
          <cell r="P35">
            <v>291.04443940858187</v>
          </cell>
        </row>
        <row r="36">
          <cell r="E36">
            <v>510</v>
          </cell>
          <cell r="G36">
            <v>34.54545454545455</v>
          </cell>
          <cell r="L36">
            <v>1.0000000000000009</v>
          </cell>
          <cell r="P36">
            <v>171.55688956438127</v>
          </cell>
        </row>
        <row r="37">
          <cell r="E37">
            <v>514</v>
          </cell>
          <cell r="G37">
            <v>35.45454545454545</v>
          </cell>
        </row>
        <row r="38">
          <cell r="E38">
            <v>522</v>
          </cell>
          <cell r="G38">
            <v>36.36363636363637</v>
          </cell>
        </row>
        <row r="39">
          <cell r="E39">
            <v>530</v>
          </cell>
          <cell r="G39">
            <v>38.18181818181819</v>
          </cell>
        </row>
        <row r="40">
          <cell r="E40">
            <v>535</v>
          </cell>
          <cell r="G40">
            <v>40</v>
          </cell>
        </row>
        <row r="41">
          <cell r="E41">
            <v>542</v>
          </cell>
          <cell r="G41">
            <v>40.909090909090914</v>
          </cell>
        </row>
        <row r="42">
          <cell r="E42">
            <v>543</v>
          </cell>
          <cell r="G42">
            <v>41.81818181818181</v>
          </cell>
        </row>
        <row r="43">
          <cell r="E43">
            <v>550</v>
          </cell>
          <cell r="G43">
            <v>42.72727272727273</v>
          </cell>
        </row>
        <row r="44">
          <cell r="E44">
            <v>552</v>
          </cell>
          <cell r="G44">
            <v>43.63636363636363</v>
          </cell>
        </row>
        <row r="45">
          <cell r="E45">
            <v>561</v>
          </cell>
          <cell r="G45">
            <v>44.54545454545455</v>
          </cell>
        </row>
        <row r="46">
          <cell r="E46">
            <v>564</v>
          </cell>
          <cell r="G46">
            <v>45.45454545454545</v>
          </cell>
        </row>
        <row r="47">
          <cell r="E47">
            <v>569</v>
          </cell>
          <cell r="G47">
            <v>46.36363636363636</v>
          </cell>
        </row>
        <row r="48">
          <cell r="E48">
            <v>575</v>
          </cell>
          <cell r="G48">
            <v>47.27272727272727</v>
          </cell>
        </row>
        <row r="49">
          <cell r="E49">
            <v>585</v>
          </cell>
          <cell r="G49">
            <v>48.18181818181818</v>
          </cell>
        </row>
        <row r="50">
          <cell r="E50">
            <v>588</v>
          </cell>
          <cell r="G50">
            <v>49.09090909090909</v>
          </cell>
        </row>
        <row r="51">
          <cell r="E51">
            <v>589</v>
          </cell>
          <cell r="G51">
            <v>50</v>
          </cell>
        </row>
        <row r="52">
          <cell r="E52">
            <v>596</v>
          </cell>
          <cell r="G52">
            <v>50.90909090909091</v>
          </cell>
        </row>
        <row r="53">
          <cell r="E53">
            <v>597</v>
          </cell>
          <cell r="G53">
            <v>51.81818181818182</v>
          </cell>
        </row>
        <row r="54">
          <cell r="E54">
            <v>600</v>
          </cell>
          <cell r="G54">
            <v>52.72727272727272</v>
          </cell>
        </row>
        <row r="55">
          <cell r="E55">
            <v>605</v>
          </cell>
          <cell r="G55">
            <v>53.63636363636364</v>
          </cell>
        </row>
        <row r="56">
          <cell r="E56">
            <v>610</v>
          </cell>
          <cell r="G56">
            <v>54.54545454545454</v>
          </cell>
        </row>
        <row r="57">
          <cell r="E57">
            <v>612</v>
          </cell>
          <cell r="G57">
            <v>55.45454545454545</v>
          </cell>
        </row>
        <row r="58">
          <cell r="E58">
            <v>615</v>
          </cell>
          <cell r="G58">
            <v>56.36363636363636</v>
          </cell>
        </row>
        <row r="59">
          <cell r="E59">
            <v>642</v>
          </cell>
          <cell r="G59">
            <v>59.09090909090909</v>
          </cell>
        </row>
        <row r="60">
          <cell r="E60">
            <v>645</v>
          </cell>
          <cell r="G60">
            <v>60</v>
          </cell>
        </row>
        <row r="61">
          <cell r="E61">
            <v>647</v>
          </cell>
          <cell r="G61">
            <v>61.81818181818181</v>
          </cell>
        </row>
        <row r="62">
          <cell r="E62">
            <v>650</v>
          </cell>
          <cell r="G62">
            <v>63.63636363636363</v>
          </cell>
        </row>
        <row r="63">
          <cell r="E63">
            <v>660</v>
          </cell>
          <cell r="G63">
            <v>64.54545454545455</v>
          </cell>
        </row>
        <row r="64">
          <cell r="E64">
            <v>663</v>
          </cell>
          <cell r="G64">
            <v>65.45454545454545</v>
          </cell>
        </row>
        <row r="65">
          <cell r="E65">
            <v>678</v>
          </cell>
          <cell r="G65">
            <v>66.36363636363637</v>
          </cell>
        </row>
        <row r="66">
          <cell r="E66">
            <v>681</v>
          </cell>
          <cell r="G66">
            <v>67.27272727272727</v>
          </cell>
        </row>
        <row r="67">
          <cell r="E67">
            <v>690</v>
          </cell>
          <cell r="G67">
            <v>68.18181818181817</v>
          </cell>
        </row>
        <row r="68">
          <cell r="E68">
            <v>692</v>
          </cell>
          <cell r="G68">
            <v>69.0909090909091</v>
          </cell>
        </row>
        <row r="69">
          <cell r="E69">
            <v>694</v>
          </cell>
          <cell r="G69">
            <v>70</v>
          </cell>
        </row>
        <row r="70">
          <cell r="E70">
            <v>695</v>
          </cell>
          <cell r="G70">
            <v>70.9090909090909</v>
          </cell>
        </row>
        <row r="71">
          <cell r="E71">
            <v>696</v>
          </cell>
          <cell r="G71">
            <v>71.81818181818181</v>
          </cell>
        </row>
        <row r="72">
          <cell r="E72">
            <v>700</v>
          </cell>
          <cell r="G72">
            <v>72.72727272727273</v>
          </cell>
        </row>
        <row r="73">
          <cell r="E73">
            <v>702</v>
          </cell>
          <cell r="G73">
            <v>73.63636363636363</v>
          </cell>
        </row>
        <row r="74">
          <cell r="E74">
            <v>707</v>
          </cell>
          <cell r="G74">
            <v>74.54545454545455</v>
          </cell>
        </row>
        <row r="75">
          <cell r="E75">
            <v>708</v>
          </cell>
          <cell r="G75">
            <v>75.45454545454545</v>
          </cell>
        </row>
        <row r="76">
          <cell r="E76">
            <v>712</v>
          </cell>
          <cell r="G76">
            <v>76.36363636363637</v>
          </cell>
        </row>
        <row r="77">
          <cell r="E77">
            <v>714</v>
          </cell>
          <cell r="G77">
            <v>77.27272727272727</v>
          </cell>
        </row>
        <row r="78">
          <cell r="E78">
            <v>716</v>
          </cell>
          <cell r="G78">
            <v>78.18181818181819</v>
          </cell>
        </row>
        <row r="79">
          <cell r="E79">
            <v>722</v>
          </cell>
          <cell r="G79">
            <v>79.0909090909091</v>
          </cell>
        </row>
        <row r="80">
          <cell r="E80">
            <v>726</v>
          </cell>
          <cell r="G80">
            <v>80</v>
          </cell>
        </row>
        <row r="81">
          <cell r="E81">
            <v>728</v>
          </cell>
          <cell r="G81">
            <v>80.9090909090909</v>
          </cell>
        </row>
        <row r="82">
          <cell r="E82">
            <v>730</v>
          </cell>
          <cell r="G82">
            <v>81.81818181818183</v>
          </cell>
        </row>
        <row r="83">
          <cell r="E83">
            <v>736</v>
          </cell>
          <cell r="G83">
            <v>82.72727272727273</v>
          </cell>
        </row>
        <row r="84">
          <cell r="E84">
            <v>752</v>
          </cell>
          <cell r="G84">
            <v>83.63636363636363</v>
          </cell>
        </row>
        <row r="85">
          <cell r="E85">
            <v>754</v>
          </cell>
          <cell r="G85">
            <v>85.45454545454545</v>
          </cell>
        </row>
        <row r="86">
          <cell r="E86">
            <v>756</v>
          </cell>
          <cell r="G86">
            <v>86.36363636363636</v>
          </cell>
        </row>
        <row r="87">
          <cell r="E87">
            <v>762</v>
          </cell>
          <cell r="G87">
            <v>87.27272727272727</v>
          </cell>
        </row>
        <row r="88">
          <cell r="E88">
            <v>765</v>
          </cell>
          <cell r="G88">
            <v>88.18181818181819</v>
          </cell>
        </row>
        <row r="89">
          <cell r="E89">
            <v>774</v>
          </cell>
          <cell r="G89">
            <v>89.0909090909091</v>
          </cell>
        </row>
        <row r="90">
          <cell r="E90">
            <v>780</v>
          </cell>
          <cell r="G90">
            <v>90</v>
          </cell>
        </row>
        <row r="91">
          <cell r="E91">
            <v>782</v>
          </cell>
          <cell r="G91">
            <v>90.9090909090909</v>
          </cell>
        </row>
        <row r="92">
          <cell r="E92">
            <v>785</v>
          </cell>
          <cell r="G92">
            <v>91.81818181818183</v>
          </cell>
        </row>
        <row r="93">
          <cell r="E93">
            <v>790</v>
          </cell>
          <cell r="G93">
            <v>92.72727272727272</v>
          </cell>
        </row>
        <row r="94">
          <cell r="E94">
            <v>802</v>
          </cell>
          <cell r="G94">
            <v>93.63636363636364</v>
          </cell>
        </row>
        <row r="95">
          <cell r="E95">
            <v>848</v>
          </cell>
          <cell r="G95">
            <v>94.54545454545455</v>
          </cell>
        </row>
        <row r="96">
          <cell r="E96">
            <v>856</v>
          </cell>
          <cell r="G96">
            <v>95.45454545454545</v>
          </cell>
        </row>
        <row r="97">
          <cell r="E97">
            <v>865</v>
          </cell>
          <cell r="G97">
            <v>96.36363636363636</v>
          </cell>
        </row>
        <row r="98">
          <cell r="E98">
            <v>891</v>
          </cell>
          <cell r="G98">
            <v>97.27272727272728</v>
          </cell>
        </row>
        <row r="99">
          <cell r="E99">
            <v>902</v>
          </cell>
          <cell r="G99">
            <v>98.18181818181819</v>
          </cell>
        </row>
        <row r="100">
          <cell r="E100">
            <v>958</v>
          </cell>
          <cell r="G100">
            <v>99.0909090909091</v>
          </cell>
        </row>
        <row r="101">
          <cell r="E101">
            <v>1014</v>
          </cell>
          <cell r="G101">
            <v>100</v>
          </cell>
        </row>
      </sheetData>
      <sheetData sheetId="15">
        <row r="2">
          <cell r="E2">
            <v>240</v>
          </cell>
          <cell r="G2">
            <v>0.9174311926605505</v>
          </cell>
        </row>
        <row r="3">
          <cell r="E3">
            <v>268</v>
          </cell>
          <cell r="G3">
            <v>1.834862385321101</v>
          </cell>
        </row>
        <row r="4">
          <cell r="E4">
            <v>358</v>
          </cell>
          <cell r="G4">
            <v>2.7522935779816518</v>
          </cell>
        </row>
        <row r="5">
          <cell r="E5">
            <v>378</v>
          </cell>
          <cell r="G5">
            <v>3.669724770642202</v>
          </cell>
        </row>
        <row r="6">
          <cell r="E6">
            <v>394</v>
          </cell>
          <cell r="G6">
            <v>4.587155963302752</v>
          </cell>
        </row>
        <row r="7">
          <cell r="E7">
            <v>427</v>
          </cell>
          <cell r="G7">
            <v>5.5045871559633035</v>
          </cell>
        </row>
        <row r="8">
          <cell r="E8">
            <v>428</v>
          </cell>
          <cell r="G8">
            <v>6.422018348623854</v>
          </cell>
        </row>
        <row r="9">
          <cell r="E9">
            <v>468</v>
          </cell>
          <cell r="G9">
            <v>8.256880733944955</v>
          </cell>
        </row>
        <row r="10">
          <cell r="E10">
            <v>482</v>
          </cell>
          <cell r="G10">
            <v>9.174311926605505</v>
          </cell>
        </row>
        <row r="11">
          <cell r="E11">
            <v>491</v>
          </cell>
          <cell r="G11">
            <v>10.091743119266056</v>
          </cell>
        </row>
        <row r="12">
          <cell r="E12">
            <v>518</v>
          </cell>
          <cell r="G12">
            <v>11.009174311926607</v>
          </cell>
        </row>
        <row r="13">
          <cell r="E13">
            <v>522</v>
          </cell>
          <cell r="G13">
            <v>11.926605504587156</v>
          </cell>
        </row>
        <row r="14">
          <cell r="E14">
            <v>528</v>
          </cell>
          <cell r="G14">
            <v>12.844036697247708</v>
          </cell>
        </row>
        <row r="15">
          <cell r="E15">
            <v>534</v>
          </cell>
          <cell r="G15">
            <v>13.761467889908257</v>
          </cell>
        </row>
        <row r="16">
          <cell r="E16">
            <v>540</v>
          </cell>
          <cell r="G16">
            <v>14.678899082568808</v>
          </cell>
        </row>
        <row r="17">
          <cell r="E17">
            <v>544</v>
          </cell>
          <cell r="G17">
            <v>16.51376146788991</v>
          </cell>
        </row>
        <row r="18">
          <cell r="E18">
            <v>564</v>
          </cell>
          <cell r="G18">
            <v>17.431192660550458</v>
          </cell>
        </row>
        <row r="19">
          <cell r="E19">
            <v>565</v>
          </cell>
          <cell r="G19">
            <v>18.34862385321101</v>
          </cell>
        </row>
        <row r="20">
          <cell r="E20">
            <v>572</v>
          </cell>
          <cell r="G20">
            <v>20.18348623853211</v>
          </cell>
        </row>
        <row r="21">
          <cell r="E21">
            <v>578</v>
          </cell>
          <cell r="G21">
            <v>21.100917431192663</v>
          </cell>
        </row>
        <row r="22">
          <cell r="E22">
            <v>582</v>
          </cell>
          <cell r="G22">
            <v>22.018348623853214</v>
          </cell>
        </row>
        <row r="23">
          <cell r="E23">
            <v>586</v>
          </cell>
          <cell r="G23">
            <v>22.93577981651376</v>
          </cell>
          <cell r="L23">
            <v>99</v>
          </cell>
          <cell r="P23">
            <v>1041.9248405513113</v>
          </cell>
        </row>
        <row r="24">
          <cell r="E24">
            <v>588</v>
          </cell>
          <cell r="G24">
            <v>23.853211009174313</v>
          </cell>
          <cell r="L24">
            <v>98</v>
          </cell>
          <cell r="P24">
            <v>1000.2092264460662</v>
          </cell>
        </row>
        <row r="25">
          <cell r="E25">
            <v>598</v>
          </cell>
          <cell r="G25">
            <v>24.770642201834864</v>
          </cell>
          <cell r="L25">
            <v>95</v>
          </cell>
          <cell r="P25">
            <v>937.6358052881984</v>
          </cell>
        </row>
        <row r="26">
          <cell r="E26">
            <v>599</v>
          </cell>
          <cell r="G26">
            <v>25.688073394495415</v>
          </cell>
          <cell r="L26">
            <v>90</v>
          </cell>
          <cell r="P26">
            <v>882.040491258721</v>
          </cell>
        </row>
        <row r="27">
          <cell r="E27">
            <v>600</v>
          </cell>
          <cell r="G27">
            <v>26.605504587155966</v>
          </cell>
          <cell r="L27">
            <v>80</v>
          </cell>
          <cell r="P27">
            <v>814.7185906229158</v>
          </cell>
        </row>
        <row r="28">
          <cell r="E28">
            <v>602</v>
          </cell>
          <cell r="G28">
            <v>27.522935779816514</v>
          </cell>
          <cell r="L28">
            <v>70</v>
          </cell>
          <cell r="P28">
            <v>766.1748374810749</v>
          </cell>
        </row>
        <row r="29">
          <cell r="E29">
            <v>602</v>
          </cell>
          <cell r="G29">
            <v>28.440366972477065</v>
          </cell>
          <cell r="L29">
            <v>60</v>
          </cell>
          <cell r="P29">
            <v>724.696417806729</v>
          </cell>
        </row>
        <row r="30">
          <cell r="E30">
            <v>604</v>
          </cell>
          <cell r="G30">
            <v>30.275229357798167</v>
          </cell>
          <cell r="L30">
            <v>50</v>
          </cell>
          <cell r="P30">
            <v>685.9266055045872</v>
          </cell>
        </row>
        <row r="31">
          <cell r="E31">
            <v>608</v>
          </cell>
          <cell r="G31">
            <v>31.19266055045872</v>
          </cell>
          <cell r="L31">
            <v>40</v>
          </cell>
          <cell r="P31">
            <v>647.1567932024454</v>
          </cell>
        </row>
        <row r="32">
          <cell r="E32">
            <v>616</v>
          </cell>
          <cell r="G32">
            <v>32.11009174311927</v>
          </cell>
          <cell r="L32">
            <v>30.000000000000004</v>
          </cell>
          <cell r="P32">
            <v>605.6783735280995</v>
          </cell>
        </row>
        <row r="33">
          <cell r="E33">
            <v>618</v>
          </cell>
          <cell r="G33">
            <v>33.02752293577982</v>
          </cell>
          <cell r="L33">
            <v>19.999999999999996</v>
          </cell>
          <cell r="P33">
            <v>557.1346203862586</v>
          </cell>
        </row>
        <row r="34">
          <cell r="E34">
            <v>619</v>
          </cell>
          <cell r="G34">
            <v>33.94495412844037</v>
          </cell>
          <cell r="L34">
            <v>9.999999999999998</v>
          </cell>
          <cell r="P34">
            <v>489.8127197504534</v>
          </cell>
        </row>
        <row r="35">
          <cell r="E35">
            <v>621</v>
          </cell>
          <cell r="G35">
            <v>34.862385321100916</v>
          </cell>
          <cell r="L35">
            <v>5.000000000000004</v>
          </cell>
          <cell r="P35">
            <v>434.217405720976</v>
          </cell>
        </row>
        <row r="36">
          <cell r="E36">
            <v>626</v>
          </cell>
          <cell r="G36">
            <v>35.77981651376147</v>
          </cell>
          <cell r="L36">
            <v>1.0000000000000009</v>
          </cell>
          <cell r="P36">
            <v>329.92837045786314</v>
          </cell>
        </row>
        <row r="37">
          <cell r="E37">
            <v>629</v>
          </cell>
          <cell r="G37">
            <v>36.69724770642202</v>
          </cell>
        </row>
        <row r="38">
          <cell r="E38">
            <v>630</v>
          </cell>
          <cell r="G38">
            <v>37.61467889908257</v>
          </cell>
        </row>
        <row r="39">
          <cell r="E39">
            <v>633</v>
          </cell>
          <cell r="G39">
            <v>38.53211009174312</v>
          </cell>
        </row>
        <row r="40">
          <cell r="E40">
            <v>634</v>
          </cell>
          <cell r="G40">
            <v>40.36697247706422</v>
          </cell>
        </row>
        <row r="41">
          <cell r="E41">
            <v>644</v>
          </cell>
          <cell r="G41">
            <v>41.284403669724774</v>
          </cell>
        </row>
        <row r="42">
          <cell r="E42">
            <v>645</v>
          </cell>
          <cell r="G42">
            <v>42.201834862385326</v>
          </cell>
        </row>
        <row r="43">
          <cell r="E43">
            <v>646</v>
          </cell>
          <cell r="G43">
            <v>43.11926605504588</v>
          </cell>
        </row>
        <row r="44">
          <cell r="E44">
            <v>654</v>
          </cell>
          <cell r="G44">
            <v>44.03669724770643</v>
          </cell>
        </row>
        <row r="45">
          <cell r="E45">
            <v>658</v>
          </cell>
          <cell r="G45">
            <v>44.95412844036697</v>
          </cell>
        </row>
        <row r="46">
          <cell r="E46">
            <v>659</v>
          </cell>
          <cell r="G46">
            <v>45.87155963302752</v>
          </cell>
        </row>
        <row r="47">
          <cell r="E47">
            <v>662</v>
          </cell>
          <cell r="G47">
            <v>46.788990825688074</v>
          </cell>
        </row>
        <row r="48">
          <cell r="E48">
            <v>664</v>
          </cell>
          <cell r="G48">
            <v>47.706422018348626</v>
          </cell>
        </row>
        <row r="49">
          <cell r="E49">
            <v>668</v>
          </cell>
          <cell r="G49">
            <v>48.62385321100918</v>
          </cell>
        </row>
        <row r="50">
          <cell r="E50">
            <v>673</v>
          </cell>
          <cell r="G50">
            <v>49.54128440366973</v>
          </cell>
        </row>
        <row r="51">
          <cell r="E51">
            <v>678</v>
          </cell>
          <cell r="G51">
            <v>50.45871559633027</v>
          </cell>
        </row>
        <row r="52">
          <cell r="E52">
            <v>685</v>
          </cell>
          <cell r="G52">
            <v>52.293577981651374</v>
          </cell>
        </row>
        <row r="53">
          <cell r="E53">
            <v>691</v>
          </cell>
          <cell r="G53">
            <v>53.21100917431193</v>
          </cell>
        </row>
        <row r="54">
          <cell r="E54">
            <v>702</v>
          </cell>
          <cell r="G54">
            <v>54.12844036697248</v>
          </cell>
        </row>
        <row r="55">
          <cell r="E55">
            <v>708</v>
          </cell>
          <cell r="G55">
            <v>55.96330275229357</v>
          </cell>
        </row>
        <row r="56">
          <cell r="E56">
            <v>713</v>
          </cell>
          <cell r="G56">
            <v>56.88073394495413</v>
          </cell>
        </row>
        <row r="57">
          <cell r="E57">
            <v>715</v>
          </cell>
          <cell r="G57">
            <v>57.798165137614674</v>
          </cell>
        </row>
        <row r="58">
          <cell r="E58">
            <v>716</v>
          </cell>
          <cell r="G58">
            <v>58.71559633027523</v>
          </cell>
        </row>
        <row r="59">
          <cell r="E59">
            <v>722</v>
          </cell>
          <cell r="G59">
            <v>59.63302752293578</v>
          </cell>
        </row>
        <row r="60">
          <cell r="E60">
            <v>728</v>
          </cell>
          <cell r="G60">
            <v>61.46788990825688</v>
          </cell>
        </row>
        <row r="61">
          <cell r="E61">
            <v>734</v>
          </cell>
          <cell r="G61">
            <v>62.38532110091744</v>
          </cell>
        </row>
        <row r="62">
          <cell r="E62">
            <v>738</v>
          </cell>
          <cell r="G62">
            <v>63.30275229357798</v>
          </cell>
        </row>
        <row r="63">
          <cell r="E63">
            <v>740</v>
          </cell>
          <cell r="G63">
            <v>64.22018348623854</v>
          </cell>
        </row>
        <row r="64">
          <cell r="E64">
            <v>750</v>
          </cell>
          <cell r="G64">
            <v>65.13761467889908</v>
          </cell>
        </row>
        <row r="65">
          <cell r="E65">
            <v>757</v>
          </cell>
          <cell r="G65">
            <v>66.97247706422019</v>
          </cell>
        </row>
        <row r="66">
          <cell r="E66">
            <v>770</v>
          </cell>
          <cell r="G66">
            <v>67.88990825688074</v>
          </cell>
        </row>
        <row r="67">
          <cell r="E67">
            <v>773</v>
          </cell>
          <cell r="G67">
            <v>68.80733944954129</v>
          </cell>
        </row>
        <row r="68">
          <cell r="E68">
            <v>776</v>
          </cell>
          <cell r="G68">
            <v>70.64220183486239</v>
          </cell>
        </row>
        <row r="69">
          <cell r="E69">
            <v>777</v>
          </cell>
          <cell r="G69">
            <v>71.55963302752293</v>
          </cell>
        </row>
        <row r="70">
          <cell r="E70">
            <v>778</v>
          </cell>
          <cell r="G70">
            <v>72.47706422018348</v>
          </cell>
        </row>
        <row r="71">
          <cell r="E71">
            <v>780</v>
          </cell>
          <cell r="G71">
            <v>73.39449541284404</v>
          </cell>
        </row>
        <row r="72">
          <cell r="E72">
            <v>784</v>
          </cell>
          <cell r="G72">
            <v>74.31192660550458</v>
          </cell>
        </row>
        <row r="73">
          <cell r="E73">
            <v>786</v>
          </cell>
          <cell r="G73">
            <v>75.22935779816514</v>
          </cell>
        </row>
        <row r="74">
          <cell r="E74">
            <v>793</v>
          </cell>
          <cell r="G74">
            <v>76.14678899082568</v>
          </cell>
        </row>
        <row r="75">
          <cell r="E75">
            <v>801</v>
          </cell>
          <cell r="G75">
            <v>77.06422018348624</v>
          </cell>
        </row>
        <row r="76">
          <cell r="E76">
            <v>808</v>
          </cell>
          <cell r="G76">
            <v>77.98165137614679</v>
          </cell>
        </row>
        <row r="77">
          <cell r="E77">
            <v>817</v>
          </cell>
          <cell r="G77">
            <v>78.89908256880734</v>
          </cell>
        </row>
        <row r="78">
          <cell r="E78">
            <v>836</v>
          </cell>
          <cell r="G78">
            <v>80.73394495412845</v>
          </cell>
        </row>
        <row r="79">
          <cell r="E79">
            <v>838</v>
          </cell>
          <cell r="G79">
            <v>81.65137614678899</v>
          </cell>
        </row>
        <row r="80">
          <cell r="E80">
            <v>840</v>
          </cell>
          <cell r="G80">
            <v>82.56880733944955</v>
          </cell>
        </row>
        <row r="81">
          <cell r="E81">
            <v>846</v>
          </cell>
          <cell r="G81">
            <v>83.4862385321101</v>
          </cell>
        </row>
        <row r="82">
          <cell r="E82">
            <v>853</v>
          </cell>
          <cell r="G82">
            <v>84.40366972477065</v>
          </cell>
        </row>
        <row r="83">
          <cell r="E83">
            <v>855</v>
          </cell>
          <cell r="G83">
            <v>85.3211009174312</v>
          </cell>
        </row>
        <row r="84">
          <cell r="E84">
            <v>856</v>
          </cell>
          <cell r="G84">
            <v>86.23853211009175</v>
          </cell>
        </row>
        <row r="85">
          <cell r="E85">
            <v>862</v>
          </cell>
          <cell r="G85">
            <v>87.1559633027523</v>
          </cell>
        </row>
        <row r="86">
          <cell r="E86">
            <v>873</v>
          </cell>
          <cell r="G86">
            <v>88.07339449541286</v>
          </cell>
        </row>
        <row r="87">
          <cell r="E87">
            <v>880</v>
          </cell>
          <cell r="G87">
            <v>89.90825688073394</v>
          </cell>
        </row>
        <row r="88">
          <cell r="E88">
            <v>881</v>
          </cell>
          <cell r="G88">
            <v>90.82568807339449</v>
          </cell>
        </row>
        <row r="89">
          <cell r="E89">
            <v>885</v>
          </cell>
          <cell r="G89">
            <v>91.74311926605505</v>
          </cell>
        </row>
        <row r="90">
          <cell r="E90">
            <v>886</v>
          </cell>
          <cell r="G90">
            <v>92.66055045871559</v>
          </cell>
        </row>
        <row r="91">
          <cell r="E91">
            <v>894</v>
          </cell>
          <cell r="G91">
            <v>93.57798165137615</v>
          </cell>
        </row>
        <row r="92">
          <cell r="E92">
            <v>897</v>
          </cell>
          <cell r="G92">
            <v>94.4954128440367</v>
          </cell>
        </row>
        <row r="93">
          <cell r="E93">
            <v>904</v>
          </cell>
          <cell r="G93">
            <v>95.41284403669725</v>
          </cell>
        </row>
        <row r="94">
          <cell r="E94">
            <v>909</v>
          </cell>
          <cell r="G94">
            <v>96.3302752293578</v>
          </cell>
        </row>
        <row r="95">
          <cell r="E95">
            <v>954</v>
          </cell>
          <cell r="G95">
            <v>97.24770642201835</v>
          </cell>
        </row>
        <row r="96">
          <cell r="E96">
            <v>974</v>
          </cell>
          <cell r="G96">
            <v>98.1651376146789</v>
          </cell>
        </row>
        <row r="97">
          <cell r="E97">
            <v>1013</v>
          </cell>
          <cell r="G97">
            <v>99.08256880733946</v>
          </cell>
        </row>
        <row r="98">
          <cell r="E98">
            <v>1041</v>
          </cell>
          <cell r="G98">
            <v>100</v>
          </cell>
        </row>
      </sheetData>
      <sheetData sheetId="16">
        <row r="2">
          <cell r="E2">
            <v>142</v>
          </cell>
          <cell r="G2">
            <v>1.2658227848101267</v>
          </cell>
        </row>
        <row r="3">
          <cell r="E3">
            <v>188</v>
          </cell>
          <cell r="G3">
            <v>2.5316455696202533</v>
          </cell>
        </row>
        <row r="4">
          <cell r="E4">
            <v>210</v>
          </cell>
          <cell r="G4">
            <v>5.063291139240507</v>
          </cell>
        </row>
        <row r="5">
          <cell r="E5">
            <v>218</v>
          </cell>
          <cell r="G5">
            <v>6.329113924050633</v>
          </cell>
        </row>
        <row r="6">
          <cell r="E6">
            <v>222</v>
          </cell>
          <cell r="G6">
            <v>7.59493670886076</v>
          </cell>
        </row>
        <row r="7">
          <cell r="E7">
            <v>226</v>
          </cell>
          <cell r="G7">
            <v>8.860759493670885</v>
          </cell>
        </row>
        <row r="8">
          <cell r="E8">
            <v>232</v>
          </cell>
          <cell r="G8">
            <v>10.126582278481013</v>
          </cell>
        </row>
        <row r="9">
          <cell r="E9">
            <v>246</v>
          </cell>
          <cell r="G9">
            <v>11.39240506329114</v>
          </cell>
        </row>
        <row r="10">
          <cell r="E10">
            <v>258</v>
          </cell>
          <cell r="G10">
            <v>13.924050632911392</v>
          </cell>
        </row>
        <row r="11">
          <cell r="E11">
            <v>260</v>
          </cell>
          <cell r="G11">
            <v>15.18987341772152</v>
          </cell>
        </row>
        <row r="12">
          <cell r="E12">
            <v>277</v>
          </cell>
          <cell r="G12">
            <v>16.455696202531644</v>
          </cell>
        </row>
        <row r="13">
          <cell r="E13">
            <v>278</v>
          </cell>
          <cell r="G13">
            <v>17.72151898734177</v>
          </cell>
        </row>
        <row r="14">
          <cell r="E14">
            <v>280</v>
          </cell>
          <cell r="G14">
            <v>18.9873417721519</v>
          </cell>
        </row>
        <row r="15">
          <cell r="E15">
            <v>299</v>
          </cell>
          <cell r="G15">
            <v>20.253164556962027</v>
          </cell>
        </row>
        <row r="16">
          <cell r="E16">
            <v>300</v>
          </cell>
          <cell r="G16">
            <v>21.518987341772153</v>
          </cell>
        </row>
        <row r="17">
          <cell r="E17">
            <v>301</v>
          </cell>
          <cell r="G17">
            <v>22.78481012658228</v>
          </cell>
        </row>
        <row r="18">
          <cell r="E18">
            <v>304</v>
          </cell>
          <cell r="G18">
            <v>24.050632911392405</v>
          </cell>
        </row>
        <row r="19">
          <cell r="E19">
            <v>320</v>
          </cell>
          <cell r="G19">
            <v>25.31645569620253</v>
          </cell>
        </row>
        <row r="20">
          <cell r="E20">
            <v>325</v>
          </cell>
          <cell r="G20">
            <v>26.582278481012654</v>
          </cell>
        </row>
        <row r="21">
          <cell r="E21">
            <v>327</v>
          </cell>
          <cell r="G21">
            <v>29.11392405063291</v>
          </cell>
        </row>
        <row r="22">
          <cell r="E22">
            <v>338</v>
          </cell>
          <cell r="G22">
            <v>30.37974683544304</v>
          </cell>
        </row>
        <row r="23">
          <cell r="E23">
            <v>340</v>
          </cell>
          <cell r="G23">
            <v>31.645569620253166</v>
          </cell>
          <cell r="L23">
            <v>99</v>
          </cell>
          <cell r="P23">
            <v>630.205865973561</v>
          </cell>
        </row>
        <row r="24">
          <cell r="E24">
            <v>343</v>
          </cell>
          <cell r="G24">
            <v>32.91139240506329</v>
          </cell>
          <cell r="L24">
            <v>98</v>
          </cell>
          <cell r="P24">
            <v>601.7042130278668</v>
          </cell>
        </row>
        <row r="25">
          <cell r="E25">
            <v>345</v>
          </cell>
          <cell r="G25">
            <v>34.177215189873415</v>
          </cell>
          <cell r="L25">
            <v>95</v>
          </cell>
          <cell r="P25">
            <v>558.9517336093256</v>
          </cell>
        </row>
        <row r="26">
          <cell r="E26">
            <v>348</v>
          </cell>
          <cell r="G26">
            <v>36.708860759493675</v>
          </cell>
          <cell r="L26">
            <v>90</v>
          </cell>
          <cell r="P26">
            <v>520.9669554905778</v>
          </cell>
        </row>
        <row r="27">
          <cell r="E27">
            <v>356</v>
          </cell>
          <cell r="G27">
            <v>37.9746835443038</v>
          </cell>
          <cell r="L27">
            <v>80</v>
          </cell>
          <cell r="P27">
            <v>474.9701389814097</v>
          </cell>
        </row>
        <row r="28">
          <cell r="E28">
            <v>360</v>
          </cell>
          <cell r="G28">
            <v>39.24050632911392</v>
          </cell>
          <cell r="L28">
            <v>70</v>
          </cell>
          <cell r="P28">
            <v>441.80324849192664</v>
          </cell>
        </row>
        <row r="29">
          <cell r="E29">
            <v>362</v>
          </cell>
          <cell r="G29">
            <v>40.50632911392405</v>
          </cell>
          <cell r="L29">
            <v>60</v>
          </cell>
          <cell r="P29">
            <v>413.4636555684843</v>
          </cell>
        </row>
        <row r="30">
          <cell r="E30">
            <v>365</v>
          </cell>
          <cell r="G30">
            <v>43.037974683544306</v>
          </cell>
          <cell r="L30">
            <v>50</v>
          </cell>
          <cell r="P30">
            <v>386.9746835443038</v>
          </cell>
        </row>
        <row r="31">
          <cell r="E31">
            <v>367</v>
          </cell>
          <cell r="G31">
            <v>44.303797468354425</v>
          </cell>
          <cell r="L31">
            <v>40</v>
          </cell>
          <cell r="P31">
            <v>360.4857115201233</v>
          </cell>
        </row>
        <row r="32">
          <cell r="E32">
            <v>368</v>
          </cell>
          <cell r="G32">
            <v>45.56962025316456</v>
          </cell>
          <cell r="L32">
            <v>30.000000000000004</v>
          </cell>
          <cell r="P32">
            <v>332.14611859668094</v>
          </cell>
        </row>
        <row r="33">
          <cell r="E33">
            <v>370</v>
          </cell>
          <cell r="G33">
            <v>46.835443037974684</v>
          </cell>
          <cell r="L33">
            <v>19.999999999999996</v>
          </cell>
          <cell r="P33">
            <v>298.97922810719786</v>
          </cell>
        </row>
        <row r="34">
          <cell r="E34">
            <v>380</v>
          </cell>
          <cell r="G34">
            <v>48.10126582278481</v>
          </cell>
          <cell r="L34">
            <v>9.999999999999998</v>
          </cell>
          <cell r="P34">
            <v>252.9824115980298</v>
          </cell>
        </row>
        <row r="35">
          <cell r="E35">
            <v>382</v>
          </cell>
          <cell r="G35">
            <v>49.36708860759494</v>
          </cell>
          <cell r="L35">
            <v>5.000000000000004</v>
          </cell>
          <cell r="P35">
            <v>214.99763347928194</v>
          </cell>
        </row>
        <row r="36">
          <cell r="E36">
            <v>384</v>
          </cell>
          <cell r="G36">
            <v>50.63291139240506</v>
          </cell>
          <cell r="L36">
            <v>1.0000000000000009</v>
          </cell>
          <cell r="P36">
            <v>143.74350111504663</v>
          </cell>
        </row>
        <row r="37">
          <cell r="E37">
            <v>390</v>
          </cell>
          <cell r="G37">
            <v>51.89873417721519</v>
          </cell>
        </row>
        <row r="38">
          <cell r="E38">
            <v>395</v>
          </cell>
          <cell r="G38">
            <v>53.16455696202531</v>
          </cell>
        </row>
        <row r="39">
          <cell r="E39">
            <v>399</v>
          </cell>
          <cell r="G39">
            <v>54.43037974683544</v>
          </cell>
        </row>
        <row r="40">
          <cell r="E40">
            <v>400</v>
          </cell>
          <cell r="G40">
            <v>55.69620253164557</v>
          </cell>
        </row>
        <row r="41">
          <cell r="E41">
            <v>404</v>
          </cell>
          <cell r="G41">
            <v>56.9620253164557</v>
          </cell>
        </row>
        <row r="42">
          <cell r="E42">
            <v>418</v>
          </cell>
          <cell r="G42">
            <v>58.22784810126582</v>
          </cell>
        </row>
        <row r="43">
          <cell r="E43">
            <v>421</v>
          </cell>
          <cell r="G43">
            <v>59.49367088607595</v>
          </cell>
        </row>
        <row r="44">
          <cell r="E44">
            <v>429</v>
          </cell>
          <cell r="G44">
            <v>60.75949367088608</v>
          </cell>
        </row>
        <row r="45">
          <cell r="E45">
            <v>430</v>
          </cell>
          <cell r="G45">
            <v>62.0253164556962</v>
          </cell>
        </row>
        <row r="46">
          <cell r="E46">
            <v>432</v>
          </cell>
          <cell r="G46">
            <v>64.55696202531645</v>
          </cell>
        </row>
        <row r="47">
          <cell r="E47">
            <v>433</v>
          </cell>
          <cell r="G47">
            <v>65.82278481012658</v>
          </cell>
        </row>
        <row r="48">
          <cell r="E48">
            <v>437</v>
          </cell>
          <cell r="G48">
            <v>67.08860759493672</v>
          </cell>
        </row>
        <row r="49">
          <cell r="E49">
            <v>444</v>
          </cell>
          <cell r="G49">
            <v>69.62025316455697</v>
          </cell>
        </row>
        <row r="50">
          <cell r="E50">
            <v>446</v>
          </cell>
          <cell r="G50">
            <v>70.88607594936708</v>
          </cell>
        </row>
        <row r="51">
          <cell r="E51">
            <v>450</v>
          </cell>
          <cell r="G51">
            <v>73.41772151898735</v>
          </cell>
        </row>
        <row r="52">
          <cell r="E52">
            <v>460</v>
          </cell>
          <cell r="G52">
            <v>74.68354430379746</v>
          </cell>
        </row>
        <row r="53">
          <cell r="E53">
            <v>465</v>
          </cell>
          <cell r="G53">
            <v>75.9493670886076</v>
          </cell>
        </row>
        <row r="54">
          <cell r="E54">
            <v>467</v>
          </cell>
          <cell r="G54">
            <v>77.21518987341773</v>
          </cell>
        </row>
        <row r="55">
          <cell r="E55">
            <v>471</v>
          </cell>
          <cell r="G55">
            <v>78.48101265822784</v>
          </cell>
        </row>
        <row r="56">
          <cell r="E56">
            <v>474</v>
          </cell>
          <cell r="G56">
            <v>79.74683544303798</v>
          </cell>
        </row>
        <row r="57">
          <cell r="E57">
            <v>477</v>
          </cell>
          <cell r="G57">
            <v>82.27848101265823</v>
          </cell>
        </row>
        <row r="58">
          <cell r="E58">
            <v>478</v>
          </cell>
          <cell r="G58">
            <v>83.54430379746836</v>
          </cell>
        </row>
        <row r="59">
          <cell r="E59">
            <v>482</v>
          </cell>
          <cell r="G59">
            <v>84.81012658227847</v>
          </cell>
        </row>
        <row r="60">
          <cell r="E60">
            <v>486</v>
          </cell>
          <cell r="G60">
            <v>86.07594936708861</v>
          </cell>
        </row>
        <row r="61">
          <cell r="E61">
            <v>493</v>
          </cell>
          <cell r="G61">
            <v>87.34177215189874</v>
          </cell>
        </row>
        <row r="62">
          <cell r="E62">
            <v>509</v>
          </cell>
          <cell r="G62">
            <v>88.60759493670885</v>
          </cell>
        </row>
        <row r="63">
          <cell r="E63">
            <v>518</v>
          </cell>
          <cell r="G63">
            <v>89.87341772151899</v>
          </cell>
        </row>
        <row r="64">
          <cell r="E64">
            <v>531</v>
          </cell>
          <cell r="G64">
            <v>91.13924050632912</v>
          </cell>
        </row>
        <row r="65">
          <cell r="E65">
            <v>540</v>
          </cell>
          <cell r="G65">
            <v>92.40506329113924</v>
          </cell>
        </row>
        <row r="66">
          <cell r="E66">
            <v>542</v>
          </cell>
          <cell r="G66">
            <v>93.67088607594937</v>
          </cell>
        </row>
        <row r="67">
          <cell r="E67">
            <v>548</v>
          </cell>
          <cell r="G67">
            <v>94.9367088607595</v>
          </cell>
        </row>
        <row r="68">
          <cell r="E68">
            <v>569</v>
          </cell>
          <cell r="G68">
            <v>96.20253164556962</v>
          </cell>
        </row>
        <row r="69">
          <cell r="E69">
            <v>575</v>
          </cell>
          <cell r="G69">
            <v>97.46835443037975</v>
          </cell>
        </row>
        <row r="70">
          <cell r="E70">
            <v>579</v>
          </cell>
          <cell r="G70">
            <v>98.73417721518987</v>
          </cell>
        </row>
        <row r="71">
          <cell r="E71">
            <v>647</v>
          </cell>
          <cell r="G71">
            <v>100</v>
          </cell>
        </row>
      </sheetData>
      <sheetData sheetId="17">
        <row r="2">
          <cell r="E2">
            <v>156</v>
          </cell>
          <cell r="G2">
            <v>0.9174311926605505</v>
          </cell>
        </row>
        <row r="3">
          <cell r="E3">
            <v>182</v>
          </cell>
          <cell r="G3">
            <v>1.834862385321101</v>
          </cell>
        </row>
        <row r="4">
          <cell r="E4">
            <v>204</v>
          </cell>
          <cell r="G4">
            <v>2.7522935779816518</v>
          </cell>
        </row>
        <row r="5">
          <cell r="E5">
            <v>218</v>
          </cell>
          <cell r="G5">
            <v>3.669724770642202</v>
          </cell>
        </row>
        <row r="6">
          <cell r="E6">
            <v>252</v>
          </cell>
          <cell r="G6">
            <v>4.587155963302752</v>
          </cell>
        </row>
        <row r="7">
          <cell r="E7">
            <v>256</v>
          </cell>
          <cell r="G7">
            <v>5.5045871559633035</v>
          </cell>
        </row>
        <row r="8">
          <cell r="E8">
            <v>270</v>
          </cell>
          <cell r="G8">
            <v>6.422018348623854</v>
          </cell>
        </row>
        <row r="9">
          <cell r="E9">
            <v>274</v>
          </cell>
          <cell r="G9">
            <v>7.339449541284404</v>
          </cell>
        </row>
        <row r="10">
          <cell r="E10">
            <v>275</v>
          </cell>
          <cell r="G10">
            <v>8.256880733944955</v>
          </cell>
        </row>
        <row r="11">
          <cell r="E11">
            <v>280</v>
          </cell>
          <cell r="G11">
            <v>9.174311926605505</v>
          </cell>
        </row>
        <row r="12">
          <cell r="E12">
            <v>289</v>
          </cell>
          <cell r="G12">
            <v>10.091743119266056</v>
          </cell>
        </row>
        <row r="13">
          <cell r="E13">
            <v>290</v>
          </cell>
          <cell r="G13">
            <v>11.009174311926607</v>
          </cell>
        </row>
        <row r="14">
          <cell r="E14">
            <v>296</v>
          </cell>
          <cell r="G14">
            <v>11.926605504587156</v>
          </cell>
        </row>
        <row r="15">
          <cell r="E15">
            <v>300</v>
          </cell>
          <cell r="G15">
            <v>12.844036697247708</v>
          </cell>
        </row>
        <row r="16">
          <cell r="E16">
            <v>313</v>
          </cell>
          <cell r="G16">
            <v>13.761467889908257</v>
          </cell>
        </row>
        <row r="17">
          <cell r="E17">
            <v>314</v>
          </cell>
          <cell r="G17">
            <v>14.678899082568808</v>
          </cell>
        </row>
        <row r="18">
          <cell r="E18">
            <v>320</v>
          </cell>
          <cell r="G18">
            <v>15.59633027522936</v>
          </cell>
        </row>
        <row r="19">
          <cell r="E19">
            <v>324</v>
          </cell>
          <cell r="G19">
            <v>16.51376146788991</v>
          </cell>
        </row>
        <row r="20">
          <cell r="E20">
            <v>326</v>
          </cell>
          <cell r="G20">
            <v>17.431192660550458</v>
          </cell>
        </row>
        <row r="21">
          <cell r="E21">
            <v>330</v>
          </cell>
          <cell r="G21">
            <v>18.34862385321101</v>
          </cell>
        </row>
        <row r="22">
          <cell r="E22">
            <v>331</v>
          </cell>
          <cell r="G22">
            <v>19.26605504587156</v>
          </cell>
        </row>
        <row r="23">
          <cell r="E23">
            <v>332</v>
          </cell>
          <cell r="G23">
            <v>20.18348623853211</v>
          </cell>
          <cell r="L23">
            <v>99</v>
          </cell>
          <cell r="P23">
            <v>812.1358223591307</v>
          </cell>
        </row>
        <row r="24">
          <cell r="E24">
            <v>334</v>
          </cell>
          <cell r="G24">
            <v>22.018348623853214</v>
          </cell>
          <cell r="L24">
            <v>98</v>
          </cell>
          <cell r="P24">
            <v>771.4156977552032</v>
          </cell>
        </row>
        <row r="25">
          <cell r="E25">
            <v>346</v>
          </cell>
          <cell r="G25">
            <v>22.93577981651376</v>
          </cell>
          <cell r="L25">
            <v>95</v>
          </cell>
          <cell r="P25">
            <v>710.335510849312</v>
          </cell>
        </row>
        <row r="26">
          <cell r="E26">
            <v>347</v>
          </cell>
          <cell r="G26">
            <v>23.853211009174313</v>
          </cell>
          <cell r="L26">
            <v>90</v>
          </cell>
          <cell r="P26">
            <v>656.066907516198</v>
          </cell>
        </row>
        <row r="27">
          <cell r="E27">
            <v>350</v>
          </cell>
          <cell r="G27">
            <v>25.688073394495415</v>
          </cell>
          <cell r="L27">
            <v>80</v>
          </cell>
          <cell r="P27">
            <v>590.351557490498</v>
          </cell>
        </row>
        <row r="28">
          <cell r="E28">
            <v>354</v>
          </cell>
          <cell r="G28">
            <v>27.522935779816514</v>
          </cell>
          <cell r="L28">
            <v>70</v>
          </cell>
          <cell r="P28">
            <v>542.9662386098748</v>
          </cell>
        </row>
        <row r="29">
          <cell r="E29">
            <v>356</v>
          </cell>
          <cell r="G29">
            <v>29.357798165137616</v>
          </cell>
          <cell r="L29">
            <v>60</v>
          </cell>
          <cell r="P29">
            <v>502.47764809668865</v>
          </cell>
        </row>
        <row r="30">
          <cell r="E30">
            <v>362</v>
          </cell>
          <cell r="G30">
            <v>30.275229357798167</v>
          </cell>
          <cell r="L30">
            <v>50</v>
          </cell>
          <cell r="P30">
            <v>464.6330275229358</v>
          </cell>
        </row>
        <row r="31">
          <cell r="E31">
            <v>364</v>
          </cell>
          <cell r="G31">
            <v>32.11009174311927</v>
          </cell>
          <cell r="L31">
            <v>40</v>
          </cell>
          <cell r="P31">
            <v>426.7884069491829</v>
          </cell>
        </row>
        <row r="32">
          <cell r="E32">
            <v>368</v>
          </cell>
          <cell r="G32">
            <v>33.02752293577982</v>
          </cell>
          <cell r="L32">
            <v>30.000000000000004</v>
          </cell>
          <cell r="P32">
            <v>386.2998164359968</v>
          </cell>
        </row>
        <row r="33">
          <cell r="E33">
            <v>370</v>
          </cell>
          <cell r="G33">
            <v>33.94495412844037</v>
          </cell>
          <cell r="L33">
            <v>19.999999999999996</v>
          </cell>
          <cell r="P33">
            <v>338.9144975553736</v>
          </cell>
        </row>
        <row r="34">
          <cell r="E34">
            <v>380</v>
          </cell>
          <cell r="G34">
            <v>34.862385321100916</v>
          </cell>
          <cell r="L34">
            <v>9.999999999999998</v>
          </cell>
          <cell r="P34">
            <v>273.1991475296736</v>
          </cell>
        </row>
        <row r="35">
          <cell r="E35">
            <v>389</v>
          </cell>
          <cell r="G35">
            <v>35.77981651376147</v>
          </cell>
          <cell r="L35">
            <v>5.000000000000004</v>
          </cell>
          <cell r="P35">
            <v>218.93054419655965</v>
          </cell>
        </row>
        <row r="36">
          <cell r="E36">
            <v>390</v>
          </cell>
          <cell r="G36">
            <v>36.69724770642202</v>
          </cell>
          <cell r="L36">
            <v>1.0000000000000009</v>
          </cell>
          <cell r="P36">
            <v>117.1302326867409</v>
          </cell>
        </row>
        <row r="37">
          <cell r="E37">
            <v>394</v>
          </cell>
          <cell r="G37">
            <v>37.61467889908257</v>
          </cell>
        </row>
        <row r="38">
          <cell r="E38">
            <v>400</v>
          </cell>
          <cell r="G38">
            <v>38.53211009174312</v>
          </cell>
        </row>
        <row r="39">
          <cell r="E39">
            <v>402</v>
          </cell>
          <cell r="G39">
            <v>39.44954128440367</v>
          </cell>
        </row>
        <row r="40">
          <cell r="E40">
            <v>404</v>
          </cell>
          <cell r="G40">
            <v>41.284403669724774</v>
          </cell>
        </row>
        <row r="41">
          <cell r="E41">
            <v>412</v>
          </cell>
          <cell r="G41">
            <v>42.201834862385326</v>
          </cell>
        </row>
        <row r="42">
          <cell r="E42">
            <v>414</v>
          </cell>
          <cell r="G42">
            <v>43.11926605504588</v>
          </cell>
        </row>
        <row r="43">
          <cell r="E43">
            <v>416</v>
          </cell>
          <cell r="G43">
            <v>44.03669724770643</v>
          </cell>
        </row>
        <row r="44">
          <cell r="E44">
            <v>418</v>
          </cell>
          <cell r="G44">
            <v>44.95412844036697</v>
          </cell>
        </row>
        <row r="45">
          <cell r="E45">
            <v>430</v>
          </cell>
          <cell r="G45">
            <v>45.87155963302752</v>
          </cell>
        </row>
        <row r="46">
          <cell r="E46">
            <v>432</v>
          </cell>
          <cell r="G46">
            <v>46.788990825688074</v>
          </cell>
        </row>
        <row r="47">
          <cell r="E47">
            <v>436</v>
          </cell>
          <cell r="G47">
            <v>48.62385321100918</v>
          </cell>
        </row>
        <row r="48">
          <cell r="E48">
            <v>437</v>
          </cell>
          <cell r="G48">
            <v>49.54128440366973</v>
          </cell>
        </row>
        <row r="49">
          <cell r="E49">
            <v>448</v>
          </cell>
          <cell r="G49">
            <v>50.45871559633027</v>
          </cell>
        </row>
        <row r="50">
          <cell r="E50">
            <v>450</v>
          </cell>
          <cell r="G50">
            <v>51.37614678899083</v>
          </cell>
        </row>
        <row r="51">
          <cell r="E51">
            <v>454</v>
          </cell>
          <cell r="G51">
            <v>52.293577981651374</v>
          </cell>
        </row>
        <row r="52">
          <cell r="E52">
            <v>457</v>
          </cell>
          <cell r="G52">
            <v>53.21100917431193</v>
          </cell>
        </row>
        <row r="53">
          <cell r="E53">
            <v>460</v>
          </cell>
          <cell r="G53">
            <v>54.12844036697248</v>
          </cell>
        </row>
        <row r="54">
          <cell r="E54">
            <v>476</v>
          </cell>
          <cell r="G54">
            <v>55.04587155963303</v>
          </cell>
        </row>
        <row r="55">
          <cell r="E55">
            <v>478</v>
          </cell>
          <cell r="G55">
            <v>55.96330275229357</v>
          </cell>
        </row>
        <row r="56">
          <cell r="E56">
            <v>480</v>
          </cell>
          <cell r="G56">
            <v>56.88073394495413</v>
          </cell>
        </row>
        <row r="57">
          <cell r="E57">
            <v>484</v>
          </cell>
          <cell r="G57">
            <v>58.71559633027523</v>
          </cell>
        </row>
        <row r="58">
          <cell r="E58">
            <v>488</v>
          </cell>
          <cell r="G58">
            <v>59.63302752293578</v>
          </cell>
        </row>
        <row r="59">
          <cell r="E59">
            <v>489</v>
          </cell>
          <cell r="G59">
            <v>60.550458715596335</v>
          </cell>
        </row>
        <row r="60">
          <cell r="E60">
            <v>504</v>
          </cell>
          <cell r="G60">
            <v>61.46788990825688</v>
          </cell>
        </row>
        <row r="61">
          <cell r="E61">
            <v>505</v>
          </cell>
          <cell r="G61">
            <v>62.38532110091744</v>
          </cell>
        </row>
        <row r="62">
          <cell r="E62">
            <v>518</v>
          </cell>
          <cell r="G62">
            <v>64.22018348623854</v>
          </cell>
        </row>
        <row r="63">
          <cell r="E63">
            <v>524</v>
          </cell>
          <cell r="G63">
            <v>65.13761467889908</v>
          </cell>
        </row>
        <row r="64">
          <cell r="E64">
            <v>530</v>
          </cell>
          <cell r="G64">
            <v>67.88990825688074</v>
          </cell>
        </row>
        <row r="65">
          <cell r="E65">
            <v>540</v>
          </cell>
          <cell r="G65">
            <v>68.80733944954129</v>
          </cell>
        </row>
        <row r="66">
          <cell r="E66">
            <v>544</v>
          </cell>
          <cell r="G66">
            <v>69.72477064220183</v>
          </cell>
        </row>
        <row r="67">
          <cell r="E67">
            <v>550</v>
          </cell>
          <cell r="G67">
            <v>71.55963302752293</v>
          </cell>
        </row>
        <row r="68">
          <cell r="E68">
            <v>554</v>
          </cell>
          <cell r="G68">
            <v>72.47706422018348</v>
          </cell>
        </row>
        <row r="69">
          <cell r="E69">
            <v>561</v>
          </cell>
          <cell r="G69">
            <v>73.39449541284404</v>
          </cell>
        </row>
        <row r="70">
          <cell r="E70">
            <v>564</v>
          </cell>
          <cell r="G70">
            <v>74.31192660550458</v>
          </cell>
        </row>
        <row r="71">
          <cell r="E71">
            <v>570</v>
          </cell>
          <cell r="G71">
            <v>75.22935779816514</v>
          </cell>
        </row>
        <row r="72">
          <cell r="E72">
            <v>574</v>
          </cell>
          <cell r="G72">
            <v>76.14678899082568</v>
          </cell>
        </row>
        <row r="73">
          <cell r="E73">
            <v>576</v>
          </cell>
          <cell r="G73">
            <v>77.06422018348624</v>
          </cell>
        </row>
        <row r="74">
          <cell r="E74">
            <v>582</v>
          </cell>
          <cell r="G74">
            <v>77.98165137614679</v>
          </cell>
        </row>
        <row r="75">
          <cell r="E75">
            <v>588</v>
          </cell>
          <cell r="G75">
            <v>78.89908256880734</v>
          </cell>
        </row>
        <row r="76">
          <cell r="E76">
            <v>590</v>
          </cell>
          <cell r="G76">
            <v>79.81651376146789</v>
          </cell>
        </row>
        <row r="77">
          <cell r="E77">
            <v>592</v>
          </cell>
          <cell r="G77">
            <v>80.73394495412845</v>
          </cell>
        </row>
        <row r="78">
          <cell r="E78">
            <v>592</v>
          </cell>
          <cell r="G78">
            <v>81.65137614678899</v>
          </cell>
        </row>
        <row r="79">
          <cell r="E79">
            <v>601</v>
          </cell>
          <cell r="G79">
            <v>82.56880733944955</v>
          </cell>
        </row>
        <row r="80">
          <cell r="E80">
            <v>610</v>
          </cell>
          <cell r="G80">
            <v>83.4862385321101</v>
          </cell>
        </row>
        <row r="81">
          <cell r="E81">
            <v>614</v>
          </cell>
          <cell r="G81">
            <v>84.40366972477065</v>
          </cell>
        </row>
        <row r="82">
          <cell r="E82">
            <v>622</v>
          </cell>
          <cell r="G82">
            <v>85.3211009174312</v>
          </cell>
        </row>
        <row r="83">
          <cell r="E83">
            <v>640</v>
          </cell>
          <cell r="G83">
            <v>86.23853211009175</v>
          </cell>
        </row>
        <row r="84">
          <cell r="E84">
            <v>644</v>
          </cell>
          <cell r="G84">
            <v>87.1559633027523</v>
          </cell>
        </row>
        <row r="85">
          <cell r="E85">
            <v>650</v>
          </cell>
          <cell r="G85">
            <v>88.07339449541286</v>
          </cell>
        </row>
        <row r="86">
          <cell r="E86">
            <v>657</v>
          </cell>
          <cell r="G86">
            <v>88.9908256880734</v>
          </cell>
        </row>
        <row r="87">
          <cell r="E87">
            <v>668</v>
          </cell>
          <cell r="G87">
            <v>89.90825688073394</v>
          </cell>
        </row>
        <row r="88">
          <cell r="E88">
            <v>680</v>
          </cell>
          <cell r="G88">
            <v>90.82568807339449</v>
          </cell>
        </row>
        <row r="89">
          <cell r="E89">
            <v>682</v>
          </cell>
          <cell r="G89">
            <v>91.74311926605505</v>
          </cell>
        </row>
        <row r="90">
          <cell r="E90">
            <v>686</v>
          </cell>
          <cell r="G90">
            <v>92.66055045871559</v>
          </cell>
        </row>
        <row r="91">
          <cell r="E91">
            <v>687</v>
          </cell>
          <cell r="G91">
            <v>93.57798165137615</v>
          </cell>
        </row>
        <row r="92">
          <cell r="E92">
            <v>690</v>
          </cell>
          <cell r="G92">
            <v>94.4954128440367</v>
          </cell>
        </row>
        <row r="93">
          <cell r="E93">
            <v>698</v>
          </cell>
          <cell r="G93">
            <v>95.41284403669725</v>
          </cell>
        </row>
        <row r="94">
          <cell r="E94">
            <v>736</v>
          </cell>
          <cell r="G94">
            <v>96.3302752293578</v>
          </cell>
        </row>
        <row r="95">
          <cell r="E95">
            <v>746</v>
          </cell>
          <cell r="G95">
            <v>97.24770642201835</v>
          </cell>
        </row>
        <row r="96">
          <cell r="E96">
            <v>822</v>
          </cell>
          <cell r="G96">
            <v>98.1651376146789</v>
          </cell>
        </row>
        <row r="97">
          <cell r="E97">
            <v>831</v>
          </cell>
          <cell r="G97">
            <v>99.08256880733946</v>
          </cell>
        </row>
        <row r="98">
          <cell r="E98">
            <v>902</v>
          </cell>
          <cell r="G98">
            <v>100</v>
          </cell>
        </row>
      </sheetData>
      <sheetData sheetId="18">
        <row r="2">
          <cell r="E2">
            <v>96</v>
          </cell>
          <cell r="G2">
            <v>0.9090909090909091</v>
          </cell>
        </row>
        <row r="3">
          <cell r="E3">
            <v>104</v>
          </cell>
          <cell r="G3">
            <v>1.8181818181818181</v>
          </cell>
        </row>
        <row r="4">
          <cell r="E4">
            <v>142</v>
          </cell>
          <cell r="G4">
            <v>2.727272727272727</v>
          </cell>
        </row>
        <row r="5">
          <cell r="E5">
            <v>154</v>
          </cell>
          <cell r="G5">
            <v>3.6363636363636362</v>
          </cell>
        </row>
        <row r="6">
          <cell r="E6">
            <v>168</v>
          </cell>
          <cell r="G6">
            <v>4.545454545454546</v>
          </cell>
        </row>
        <row r="7">
          <cell r="E7">
            <v>183</v>
          </cell>
          <cell r="G7">
            <v>5.454545454545454</v>
          </cell>
        </row>
        <row r="8">
          <cell r="E8">
            <v>186</v>
          </cell>
          <cell r="G8">
            <v>6.363636363636363</v>
          </cell>
        </row>
        <row r="9">
          <cell r="E9">
            <v>196</v>
          </cell>
          <cell r="G9">
            <v>7.2727272727272725</v>
          </cell>
        </row>
        <row r="10">
          <cell r="E10">
            <v>208</v>
          </cell>
          <cell r="G10">
            <v>8.181818181818182</v>
          </cell>
        </row>
        <row r="11">
          <cell r="E11">
            <v>212</v>
          </cell>
          <cell r="G11">
            <v>9.090909090909092</v>
          </cell>
        </row>
        <row r="12">
          <cell r="E12">
            <v>225</v>
          </cell>
          <cell r="G12">
            <v>10</v>
          </cell>
        </row>
        <row r="13">
          <cell r="E13">
            <v>226</v>
          </cell>
          <cell r="G13">
            <v>10.909090909090908</v>
          </cell>
        </row>
        <row r="14">
          <cell r="E14">
            <v>232</v>
          </cell>
          <cell r="G14">
            <v>11.818181818181818</v>
          </cell>
        </row>
        <row r="15">
          <cell r="E15">
            <v>233</v>
          </cell>
          <cell r="G15">
            <v>12.727272727272727</v>
          </cell>
        </row>
        <row r="16">
          <cell r="E16">
            <v>234</v>
          </cell>
          <cell r="G16">
            <v>13.636363636363635</v>
          </cell>
        </row>
        <row r="17">
          <cell r="E17">
            <v>235</v>
          </cell>
          <cell r="G17">
            <v>14.545454545454545</v>
          </cell>
        </row>
        <row r="18">
          <cell r="E18">
            <v>245</v>
          </cell>
          <cell r="G18">
            <v>15.454545454545453</v>
          </cell>
        </row>
        <row r="19">
          <cell r="E19">
            <v>250</v>
          </cell>
          <cell r="G19">
            <v>17.272727272727273</v>
          </cell>
        </row>
        <row r="20">
          <cell r="E20">
            <v>260</v>
          </cell>
          <cell r="G20">
            <v>20</v>
          </cell>
        </row>
        <row r="21">
          <cell r="E21">
            <v>264</v>
          </cell>
          <cell r="G21">
            <v>21.818181818181817</v>
          </cell>
        </row>
        <row r="22">
          <cell r="E22">
            <v>265</v>
          </cell>
          <cell r="G22">
            <v>22.727272727272727</v>
          </cell>
        </row>
        <row r="23">
          <cell r="E23">
            <v>270</v>
          </cell>
          <cell r="G23">
            <v>23.636363636363637</v>
          </cell>
          <cell r="L23">
            <v>99</v>
          </cell>
          <cell r="P23">
            <v>587.258374259469</v>
          </cell>
        </row>
        <row r="24">
          <cell r="E24">
            <v>272</v>
          </cell>
          <cell r="G24">
            <v>24.545454545454547</v>
          </cell>
          <cell r="L24">
            <v>98</v>
          </cell>
          <cell r="P24">
            <v>559.154075052774</v>
          </cell>
        </row>
        <row r="25">
          <cell r="E25">
            <v>274</v>
          </cell>
          <cell r="G25">
            <v>25.454545454545453</v>
          </cell>
          <cell r="L25">
            <v>95</v>
          </cell>
          <cell r="P25">
            <v>516.9976262427315</v>
          </cell>
        </row>
        <row r="26">
          <cell r="E26">
            <v>278</v>
          </cell>
          <cell r="G26">
            <v>26.36363636363636</v>
          </cell>
          <cell r="L26">
            <v>90</v>
          </cell>
          <cell r="P26">
            <v>479.54241016865853</v>
          </cell>
        </row>
        <row r="27">
          <cell r="E27">
            <v>286</v>
          </cell>
          <cell r="G27">
            <v>27.27272727272727</v>
          </cell>
          <cell r="L27">
            <v>80</v>
          </cell>
          <cell r="P27">
            <v>434.1868549595561</v>
          </cell>
        </row>
        <row r="28">
          <cell r="E28">
            <v>288</v>
          </cell>
          <cell r="G28">
            <v>28.18181818181818</v>
          </cell>
          <cell r="L28">
            <v>70</v>
          </cell>
          <cell r="P28">
            <v>401.4823582818313</v>
          </cell>
        </row>
        <row r="29">
          <cell r="E29">
            <v>292</v>
          </cell>
          <cell r="G29">
            <v>29.09090909090909</v>
          </cell>
          <cell r="L29">
            <v>60</v>
          </cell>
          <cell r="P29">
            <v>373.53785974927564</v>
          </cell>
        </row>
        <row r="30">
          <cell r="E30">
            <v>293</v>
          </cell>
          <cell r="G30">
            <v>30</v>
          </cell>
          <cell r="L30">
            <v>50</v>
          </cell>
          <cell r="P30">
            <v>347.41818181818184</v>
          </cell>
        </row>
        <row r="31">
          <cell r="E31">
            <v>295</v>
          </cell>
          <cell r="G31">
            <v>30.909090909090907</v>
          </cell>
          <cell r="L31">
            <v>40</v>
          </cell>
          <cell r="P31">
            <v>321.29850388708803</v>
          </cell>
        </row>
        <row r="32">
          <cell r="E32">
            <v>297</v>
          </cell>
          <cell r="G32">
            <v>31.818181818181817</v>
          </cell>
          <cell r="L32">
            <v>30.000000000000004</v>
          </cell>
          <cell r="P32">
            <v>293.3540053545324</v>
          </cell>
        </row>
        <row r="33">
          <cell r="E33">
            <v>299</v>
          </cell>
          <cell r="G33">
            <v>32.72727272727273</v>
          </cell>
          <cell r="L33">
            <v>19.999999999999996</v>
          </cell>
          <cell r="P33">
            <v>260.64950867680756</v>
          </cell>
        </row>
        <row r="34">
          <cell r="E34">
            <v>302</v>
          </cell>
          <cell r="G34">
            <v>33.63636363636363</v>
          </cell>
          <cell r="L34">
            <v>9.999999999999998</v>
          </cell>
          <cell r="P34">
            <v>215.29395346770514</v>
          </cell>
        </row>
        <row r="35">
          <cell r="E35">
            <v>303</v>
          </cell>
          <cell r="G35">
            <v>34.54545454545455</v>
          </cell>
          <cell r="L35">
            <v>5.000000000000004</v>
          </cell>
          <cell r="P35">
            <v>177.8387373936322</v>
          </cell>
        </row>
        <row r="36">
          <cell r="E36">
            <v>310</v>
          </cell>
          <cell r="G36">
            <v>36.36363636363637</v>
          </cell>
          <cell r="L36">
            <v>1.0000000000000009</v>
          </cell>
          <cell r="P36">
            <v>107.57798937689469</v>
          </cell>
        </row>
        <row r="37">
          <cell r="E37">
            <v>312</v>
          </cell>
          <cell r="G37">
            <v>37.27272727272727</v>
          </cell>
        </row>
        <row r="38">
          <cell r="E38">
            <v>314</v>
          </cell>
          <cell r="G38">
            <v>38.18181818181819</v>
          </cell>
        </row>
        <row r="39">
          <cell r="E39">
            <v>321</v>
          </cell>
          <cell r="G39">
            <v>39.09090909090909</v>
          </cell>
        </row>
        <row r="40">
          <cell r="E40">
            <v>322</v>
          </cell>
          <cell r="G40">
            <v>40</v>
          </cell>
        </row>
        <row r="41">
          <cell r="E41">
            <v>327</v>
          </cell>
          <cell r="G41">
            <v>40.909090909090914</v>
          </cell>
        </row>
        <row r="42">
          <cell r="E42">
            <v>328</v>
          </cell>
          <cell r="G42">
            <v>41.81818181818181</v>
          </cell>
        </row>
        <row r="43">
          <cell r="E43">
            <v>330</v>
          </cell>
          <cell r="G43">
            <v>42.72727272727273</v>
          </cell>
        </row>
        <row r="44">
          <cell r="E44">
            <v>335</v>
          </cell>
          <cell r="G44">
            <v>43.63636363636363</v>
          </cell>
        </row>
        <row r="45">
          <cell r="E45">
            <v>336</v>
          </cell>
          <cell r="G45">
            <v>44.54545454545455</v>
          </cell>
        </row>
        <row r="46">
          <cell r="E46">
            <v>342</v>
          </cell>
          <cell r="G46">
            <v>47.27272727272727</v>
          </cell>
        </row>
        <row r="47">
          <cell r="E47">
            <v>346</v>
          </cell>
          <cell r="G47">
            <v>48.18181818181818</v>
          </cell>
        </row>
        <row r="48">
          <cell r="E48">
            <v>348</v>
          </cell>
          <cell r="G48">
            <v>49.09090909090909</v>
          </cell>
        </row>
        <row r="49">
          <cell r="E49">
            <v>352</v>
          </cell>
          <cell r="G49">
            <v>50</v>
          </cell>
        </row>
        <row r="50">
          <cell r="E50">
            <v>353</v>
          </cell>
          <cell r="G50">
            <v>51.81818181818182</v>
          </cell>
        </row>
        <row r="51">
          <cell r="E51">
            <v>356</v>
          </cell>
          <cell r="G51">
            <v>52.72727272727272</v>
          </cell>
        </row>
        <row r="52">
          <cell r="E52">
            <v>358</v>
          </cell>
          <cell r="G52">
            <v>53.63636363636364</v>
          </cell>
        </row>
        <row r="53">
          <cell r="E53">
            <v>360</v>
          </cell>
          <cell r="G53">
            <v>54.54545454545454</v>
          </cell>
        </row>
        <row r="54">
          <cell r="E54">
            <v>365</v>
          </cell>
          <cell r="G54">
            <v>56.36363636363636</v>
          </cell>
        </row>
        <row r="55">
          <cell r="E55">
            <v>367</v>
          </cell>
          <cell r="G55">
            <v>58.18181818181818</v>
          </cell>
        </row>
        <row r="56">
          <cell r="E56">
            <v>368</v>
          </cell>
          <cell r="G56">
            <v>60</v>
          </cell>
        </row>
        <row r="57">
          <cell r="E57">
            <v>369</v>
          </cell>
          <cell r="G57">
            <v>60.909090909090914</v>
          </cell>
        </row>
        <row r="58">
          <cell r="E58">
            <v>372</v>
          </cell>
          <cell r="G58">
            <v>61.81818181818181</v>
          </cell>
        </row>
        <row r="59">
          <cell r="E59">
            <v>374</v>
          </cell>
          <cell r="G59">
            <v>63.63636363636363</v>
          </cell>
        </row>
        <row r="60">
          <cell r="E60">
            <v>376</v>
          </cell>
          <cell r="G60">
            <v>64.54545454545455</v>
          </cell>
        </row>
        <row r="61">
          <cell r="E61">
            <v>383</v>
          </cell>
          <cell r="G61">
            <v>65.45454545454545</v>
          </cell>
        </row>
        <row r="62">
          <cell r="E62">
            <v>384</v>
          </cell>
          <cell r="G62">
            <v>67.27272727272727</v>
          </cell>
        </row>
        <row r="63">
          <cell r="E63">
            <v>387</v>
          </cell>
          <cell r="G63">
            <v>68.18181818181817</v>
          </cell>
        </row>
        <row r="64">
          <cell r="E64">
            <v>388</v>
          </cell>
          <cell r="G64">
            <v>69.0909090909091</v>
          </cell>
        </row>
        <row r="65">
          <cell r="E65">
            <v>390</v>
          </cell>
          <cell r="G65">
            <v>70</v>
          </cell>
        </row>
        <row r="66">
          <cell r="E66">
            <v>392</v>
          </cell>
          <cell r="G66">
            <v>71.81818181818181</v>
          </cell>
        </row>
        <row r="67">
          <cell r="E67">
            <v>396</v>
          </cell>
          <cell r="G67">
            <v>73.63636363636363</v>
          </cell>
        </row>
        <row r="68">
          <cell r="E68">
            <v>403</v>
          </cell>
          <cell r="G68">
            <v>74.54545454545455</v>
          </cell>
        </row>
        <row r="69">
          <cell r="E69">
            <v>410</v>
          </cell>
          <cell r="G69">
            <v>76.36363636363637</v>
          </cell>
        </row>
        <row r="70">
          <cell r="E70">
            <v>413</v>
          </cell>
          <cell r="G70">
            <v>77.27272727272727</v>
          </cell>
        </row>
        <row r="71">
          <cell r="E71">
            <v>414</v>
          </cell>
          <cell r="G71">
            <v>78.18181818181819</v>
          </cell>
        </row>
        <row r="72">
          <cell r="E72">
            <v>416</v>
          </cell>
          <cell r="G72">
            <v>79.0909090909091</v>
          </cell>
        </row>
        <row r="73">
          <cell r="E73">
            <v>425</v>
          </cell>
          <cell r="G73">
            <v>80</v>
          </cell>
        </row>
        <row r="74">
          <cell r="E74">
            <v>428</v>
          </cell>
          <cell r="G74">
            <v>80.9090909090909</v>
          </cell>
        </row>
        <row r="75">
          <cell r="E75">
            <v>430</v>
          </cell>
          <cell r="G75">
            <v>81.81818181818183</v>
          </cell>
        </row>
        <row r="76">
          <cell r="E76">
            <v>436</v>
          </cell>
          <cell r="G76">
            <v>83.63636363636363</v>
          </cell>
        </row>
        <row r="77">
          <cell r="E77">
            <v>440</v>
          </cell>
          <cell r="G77">
            <v>84.54545454545455</v>
          </cell>
        </row>
        <row r="78">
          <cell r="E78">
            <v>448</v>
          </cell>
          <cell r="G78">
            <v>85.45454545454545</v>
          </cell>
        </row>
        <row r="79">
          <cell r="E79">
            <v>450</v>
          </cell>
          <cell r="G79">
            <v>86.36363636363636</v>
          </cell>
        </row>
        <row r="80">
          <cell r="E80">
            <v>456</v>
          </cell>
          <cell r="G80">
            <v>87.27272727272727</v>
          </cell>
        </row>
        <row r="81">
          <cell r="E81">
            <v>460</v>
          </cell>
          <cell r="G81">
            <v>88.18181818181819</v>
          </cell>
        </row>
        <row r="82">
          <cell r="E82">
            <v>470</v>
          </cell>
          <cell r="G82">
            <v>89.0909090909091</v>
          </cell>
        </row>
        <row r="83">
          <cell r="E83">
            <v>477</v>
          </cell>
          <cell r="G83">
            <v>90</v>
          </cell>
        </row>
        <row r="84">
          <cell r="E84">
            <v>483</v>
          </cell>
          <cell r="G84">
            <v>90.9090909090909</v>
          </cell>
        </row>
        <row r="85">
          <cell r="E85">
            <v>500</v>
          </cell>
          <cell r="G85">
            <v>91.81818181818183</v>
          </cell>
        </row>
        <row r="86">
          <cell r="E86">
            <v>503</v>
          </cell>
          <cell r="G86">
            <v>92.72727272727272</v>
          </cell>
        </row>
        <row r="87">
          <cell r="E87">
            <v>506</v>
          </cell>
          <cell r="G87">
            <v>93.63636363636364</v>
          </cell>
        </row>
        <row r="88">
          <cell r="E88">
            <v>520</v>
          </cell>
          <cell r="G88">
            <v>95.45454545454545</v>
          </cell>
        </row>
        <row r="89">
          <cell r="E89">
            <v>533</v>
          </cell>
          <cell r="G89">
            <v>96.36363636363636</v>
          </cell>
        </row>
        <row r="90">
          <cell r="E90">
            <v>538</v>
          </cell>
          <cell r="G90">
            <v>97.27272727272728</v>
          </cell>
        </row>
        <row r="91">
          <cell r="E91">
            <v>586</v>
          </cell>
          <cell r="G91">
            <v>98.18181818181819</v>
          </cell>
        </row>
        <row r="92">
          <cell r="E92">
            <v>624</v>
          </cell>
          <cell r="G92">
            <v>99.0909090909091</v>
          </cell>
        </row>
        <row r="93">
          <cell r="E93">
            <v>626</v>
          </cell>
          <cell r="G93">
            <v>100</v>
          </cell>
        </row>
      </sheetData>
      <sheetData sheetId="19">
        <row r="2">
          <cell r="E2">
            <v>168</v>
          </cell>
          <cell r="G2">
            <v>0.9090909090909091</v>
          </cell>
        </row>
        <row r="3">
          <cell r="E3">
            <v>178</v>
          </cell>
          <cell r="G3">
            <v>1.8181818181818181</v>
          </cell>
        </row>
        <row r="4">
          <cell r="E4">
            <v>180</v>
          </cell>
          <cell r="G4">
            <v>2.727272727272727</v>
          </cell>
        </row>
        <row r="5">
          <cell r="E5">
            <v>182</v>
          </cell>
          <cell r="G5">
            <v>3.6363636363636362</v>
          </cell>
        </row>
        <row r="6">
          <cell r="E6">
            <v>186</v>
          </cell>
          <cell r="G6">
            <v>4.545454545454546</v>
          </cell>
        </row>
        <row r="7">
          <cell r="E7">
            <v>188</v>
          </cell>
          <cell r="G7">
            <v>5.454545454545454</v>
          </cell>
        </row>
        <row r="8">
          <cell r="E8">
            <v>191</v>
          </cell>
          <cell r="G8">
            <v>6.363636363636363</v>
          </cell>
        </row>
        <row r="9">
          <cell r="E9">
            <v>193</v>
          </cell>
          <cell r="G9">
            <v>7.2727272727272725</v>
          </cell>
        </row>
        <row r="10">
          <cell r="E10">
            <v>203</v>
          </cell>
          <cell r="G10">
            <v>8.181818181818182</v>
          </cell>
        </row>
        <row r="11">
          <cell r="E11">
            <v>204</v>
          </cell>
          <cell r="G11">
            <v>9.090909090909092</v>
          </cell>
        </row>
        <row r="12">
          <cell r="E12">
            <v>209</v>
          </cell>
          <cell r="G12">
            <v>10</v>
          </cell>
        </row>
        <row r="13">
          <cell r="E13">
            <v>210</v>
          </cell>
          <cell r="G13">
            <v>11.818181818181818</v>
          </cell>
        </row>
        <row r="14">
          <cell r="E14">
            <v>216</v>
          </cell>
          <cell r="G14">
            <v>12.727272727272727</v>
          </cell>
        </row>
        <row r="15">
          <cell r="E15">
            <v>219</v>
          </cell>
          <cell r="G15">
            <v>13.636363636363635</v>
          </cell>
        </row>
        <row r="16">
          <cell r="E16">
            <v>221</v>
          </cell>
          <cell r="G16">
            <v>14.545454545454545</v>
          </cell>
        </row>
        <row r="17">
          <cell r="E17">
            <v>222</v>
          </cell>
          <cell r="G17">
            <v>15.454545454545453</v>
          </cell>
        </row>
        <row r="18">
          <cell r="E18">
            <v>223</v>
          </cell>
          <cell r="G18">
            <v>17.272727272727273</v>
          </cell>
        </row>
        <row r="19">
          <cell r="E19">
            <v>225</v>
          </cell>
          <cell r="G19">
            <v>18.181818181818183</v>
          </cell>
        </row>
        <row r="20">
          <cell r="E20">
            <v>226</v>
          </cell>
          <cell r="G20">
            <v>20</v>
          </cell>
        </row>
        <row r="21">
          <cell r="E21">
            <v>233</v>
          </cell>
          <cell r="G21">
            <v>20.909090909090907</v>
          </cell>
        </row>
        <row r="22">
          <cell r="E22">
            <v>234</v>
          </cell>
          <cell r="G22">
            <v>21.818181818181817</v>
          </cell>
        </row>
        <row r="23">
          <cell r="E23">
            <v>236</v>
          </cell>
          <cell r="G23">
            <v>22.727272727272727</v>
          </cell>
          <cell r="L23">
            <v>99</v>
          </cell>
          <cell r="P23">
            <v>591.1649835854234</v>
          </cell>
        </row>
        <row r="24">
          <cell r="E24">
            <v>250</v>
          </cell>
          <cell r="G24">
            <v>23.636363636363637</v>
          </cell>
          <cell r="L24">
            <v>98</v>
          </cell>
          <cell r="P24">
            <v>562.5357989759298</v>
          </cell>
        </row>
        <row r="25">
          <cell r="E25">
            <v>252</v>
          </cell>
          <cell r="G25">
            <v>24.545454545454547</v>
          </cell>
          <cell r="L25">
            <v>95</v>
          </cell>
          <cell r="P25">
            <v>519.5920220616894</v>
          </cell>
        </row>
        <row r="26">
          <cell r="E26">
            <v>266</v>
          </cell>
          <cell r="G26">
            <v>25.454545454545453</v>
          </cell>
          <cell r="L26">
            <v>90</v>
          </cell>
          <cell r="P26">
            <v>481.437279696946</v>
          </cell>
        </row>
        <row r="27">
          <cell r="E27">
            <v>274</v>
          </cell>
          <cell r="G27">
            <v>26.36363636363636</v>
          </cell>
          <cell r="L27">
            <v>80</v>
          </cell>
          <cell r="P27">
            <v>435.2346487899228</v>
          </cell>
        </row>
        <row r="28">
          <cell r="E28">
            <v>280</v>
          </cell>
          <cell r="G28">
            <v>27.27272727272727</v>
          </cell>
          <cell r="L28">
            <v>70</v>
          </cell>
          <cell r="P28">
            <v>401.9193518646712</v>
          </cell>
        </row>
        <row r="29">
          <cell r="E29">
            <v>282</v>
          </cell>
          <cell r="G29">
            <v>28.18181818181818</v>
          </cell>
          <cell r="L29">
            <v>60</v>
          </cell>
          <cell r="P29">
            <v>373.4529524207855</v>
          </cell>
        </row>
        <row r="30">
          <cell r="E30">
            <v>284</v>
          </cell>
          <cell r="G30">
            <v>29.09090909090909</v>
          </cell>
          <cell r="L30">
            <v>50</v>
          </cell>
          <cell r="P30">
            <v>346.8454545454546</v>
          </cell>
        </row>
        <row r="31">
          <cell r="E31">
            <v>286</v>
          </cell>
          <cell r="G31">
            <v>30</v>
          </cell>
          <cell r="L31">
            <v>40</v>
          </cell>
          <cell r="P31">
            <v>320.23795667012365</v>
          </cell>
        </row>
        <row r="32">
          <cell r="E32">
            <v>292</v>
          </cell>
          <cell r="G32">
            <v>30.909090909090907</v>
          </cell>
          <cell r="L32">
            <v>30.000000000000004</v>
          </cell>
          <cell r="P32">
            <v>291.7715572262379</v>
          </cell>
        </row>
        <row r="33">
          <cell r="E33">
            <v>293</v>
          </cell>
          <cell r="G33">
            <v>31.818181818181817</v>
          </cell>
          <cell r="L33">
            <v>19.999999999999996</v>
          </cell>
          <cell r="P33">
            <v>258.45626030098634</v>
          </cell>
        </row>
        <row r="34">
          <cell r="E34">
            <v>296</v>
          </cell>
          <cell r="G34">
            <v>32.72727272727273</v>
          </cell>
          <cell r="L34">
            <v>9.999999999999998</v>
          </cell>
          <cell r="P34">
            <v>212.25362939396314</v>
          </cell>
        </row>
        <row r="35">
          <cell r="E35">
            <v>298</v>
          </cell>
          <cell r="G35">
            <v>33.63636363636363</v>
          </cell>
          <cell r="L35">
            <v>5.000000000000004</v>
          </cell>
          <cell r="P35">
            <v>174.09888702921978</v>
          </cell>
        </row>
        <row r="36">
          <cell r="E36">
            <v>301</v>
          </cell>
          <cell r="G36">
            <v>34.54545454545455</v>
          </cell>
          <cell r="L36">
            <v>1.0000000000000009</v>
          </cell>
          <cell r="P36">
            <v>102.52592550548567</v>
          </cell>
        </row>
        <row r="37">
          <cell r="E37">
            <v>308</v>
          </cell>
          <cell r="G37">
            <v>35.45454545454545</v>
          </cell>
        </row>
        <row r="38">
          <cell r="E38">
            <v>310</v>
          </cell>
          <cell r="G38">
            <v>36.36363636363637</v>
          </cell>
        </row>
        <row r="39">
          <cell r="E39">
            <v>313</v>
          </cell>
          <cell r="G39">
            <v>37.27272727272727</v>
          </cell>
        </row>
        <row r="40">
          <cell r="E40">
            <v>318</v>
          </cell>
          <cell r="G40">
            <v>38.18181818181819</v>
          </cell>
        </row>
        <row r="41">
          <cell r="E41">
            <v>319</v>
          </cell>
          <cell r="G41">
            <v>39.09090909090909</v>
          </cell>
        </row>
        <row r="42">
          <cell r="E42">
            <v>322</v>
          </cell>
          <cell r="G42">
            <v>40</v>
          </cell>
        </row>
        <row r="43">
          <cell r="E43">
            <v>325</v>
          </cell>
          <cell r="G43">
            <v>40.909090909090914</v>
          </cell>
        </row>
        <row r="44">
          <cell r="E44">
            <v>326</v>
          </cell>
          <cell r="G44">
            <v>42.72727272727273</v>
          </cell>
        </row>
        <row r="45">
          <cell r="E45">
            <v>335</v>
          </cell>
          <cell r="G45">
            <v>43.63636363636363</v>
          </cell>
        </row>
        <row r="46">
          <cell r="E46">
            <v>336</v>
          </cell>
          <cell r="G46">
            <v>44.54545454545455</v>
          </cell>
        </row>
        <row r="47">
          <cell r="E47">
            <v>338</v>
          </cell>
          <cell r="G47">
            <v>45.45454545454545</v>
          </cell>
        </row>
        <row r="48">
          <cell r="E48">
            <v>339</v>
          </cell>
          <cell r="G48">
            <v>46.36363636363636</v>
          </cell>
        </row>
        <row r="49">
          <cell r="E49">
            <v>342</v>
          </cell>
          <cell r="G49">
            <v>47.27272727272727</v>
          </cell>
        </row>
        <row r="50">
          <cell r="E50">
            <v>348</v>
          </cell>
          <cell r="G50">
            <v>49.09090909090909</v>
          </cell>
        </row>
        <row r="51">
          <cell r="E51">
            <v>353</v>
          </cell>
          <cell r="G51">
            <v>50.90909090909091</v>
          </cell>
        </row>
        <row r="52">
          <cell r="E52">
            <v>360</v>
          </cell>
          <cell r="G52">
            <v>51.81818181818182</v>
          </cell>
        </row>
        <row r="53">
          <cell r="E53">
            <v>362</v>
          </cell>
          <cell r="G53">
            <v>52.72727272727272</v>
          </cell>
        </row>
        <row r="54">
          <cell r="E54">
            <v>365</v>
          </cell>
          <cell r="G54">
            <v>53.63636363636364</v>
          </cell>
        </row>
        <row r="55">
          <cell r="E55">
            <v>367</v>
          </cell>
          <cell r="G55">
            <v>54.54545454545454</v>
          </cell>
        </row>
        <row r="56">
          <cell r="E56">
            <v>368</v>
          </cell>
          <cell r="G56">
            <v>55.45454545454545</v>
          </cell>
        </row>
        <row r="57">
          <cell r="E57">
            <v>369</v>
          </cell>
          <cell r="G57">
            <v>56.36363636363636</v>
          </cell>
        </row>
        <row r="58">
          <cell r="E58">
            <v>370</v>
          </cell>
          <cell r="G58">
            <v>58.18181818181818</v>
          </cell>
        </row>
        <row r="59">
          <cell r="E59">
            <v>374</v>
          </cell>
          <cell r="G59">
            <v>60</v>
          </cell>
        </row>
        <row r="60">
          <cell r="E60">
            <v>377</v>
          </cell>
          <cell r="G60">
            <v>60.909090909090914</v>
          </cell>
        </row>
        <row r="61">
          <cell r="E61">
            <v>378</v>
          </cell>
          <cell r="G61">
            <v>61.81818181818181</v>
          </cell>
        </row>
        <row r="62">
          <cell r="E62">
            <v>380</v>
          </cell>
          <cell r="G62">
            <v>62.727272727272734</v>
          </cell>
        </row>
        <row r="63">
          <cell r="E63">
            <v>382</v>
          </cell>
          <cell r="G63">
            <v>63.63636363636363</v>
          </cell>
        </row>
        <row r="64">
          <cell r="E64">
            <v>384</v>
          </cell>
          <cell r="G64">
            <v>64.54545454545455</v>
          </cell>
        </row>
        <row r="65">
          <cell r="E65">
            <v>390</v>
          </cell>
          <cell r="G65">
            <v>65.45454545454545</v>
          </cell>
        </row>
        <row r="66">
          <cell r="E66">
            <v>391</v>
          </cell>
          <cell r="G66">
            <v>66.36363636363637</v>
          </cell>
        </row>
        <row r="67">
          <cell r="E67">
            <v>392</v>
          </cell>
          <cell r="G67">
            <v>67.27272727272727</v>
          </cell>
        </row>
        <row r="68">
          <cell r="E68">
            <v>396</v>
          </cell>
          <cell r="G68">
            <v>68.18181818181817</v>
          </cell>
        </row>
        <row r="69">
          <cell r="E69">
            <v>398</v>
          </cell>
          <cell r="G69">
            <v>69.0909090909091</v>
          </cell>
        </row>
        <row r="70">
          <cell r="E70">
            <v>399</v>
          </cell>
          <cell r="G70">
            <v>70</v>
          </cell>
        </row>
        <row r="71">
          <cell r="E71">
            <v>404</v>
          </cell>
          <cell r="G71">
            <v>70.9090909090909</v>
          </cell>
        </row>
        <row r="72">
          <cell r="E72">
            <v>406</v>
          </cell>
          <cell r="G72">
            <v>71.81818181818181</v>
          </cell>
        </row>
        <row r="73">
          <cell r="E73">
            <v>408</v>
          </cell>
          <cell r="G73">
            <v>72.72727272727273</v>
          </cell>
        </row>
        <row r="74">
          <cell r="E74">
            <v>410</v>
          </cell>
          <cell r="G74">
            <v>73.63636363636363</v>
          </cell>
        </row>
        <row r="75">
          <cell r="E75">
            <v>411</v>
          </cell>
          <cell r="G75">
            <v>74.54545454545455</v>
          </cell>
        </row>
        <row r="76">
          <cell r="E76">
            <v>415</v>
          </cell>
          <cell r="G76">
            <v>75.45454545454545</v>
          </cell>
        </row>
        <row r="77">
          <cell r="E77">
            <v>416</v>
          </cell>
          <cell r="G77">
            <v>76.36363636363637</v>
          </cell>
        </row>
        <row r="78">
          <cell r="E78">
            <v>418</v>
          </cell>
          <cell r="G78">
            <v>77.27272727272727</v>
          </cell>
        </row>
        <row r="79">
          <cell r="E79">
            <v>424</v>
          </cell>
          <cell r="G79">
            <v>79.0909090909091</v>
          </cell>
        </row>
        <row r="80">
          <cell r="E80">
            <v>425</v>
          </cell>
          <cell r="G80">
            <v>80</v>
          </cell>
        </row>
        <row r="81">
          <cell r="E81">
            <v>426</v>
          </cell>
          <cell r="G81">
            <v>80.9090909090909</v>
          </cell>
        </row>
        <row r="82">
          <cell r="E82">
            <v>428</v>
          </cell>
          <cell r="G82">
            <v>82.72727272727273</v>
          </cell>
        </row>
        <row r="83">
          <cell r="E83">
            <v>433</v>
          </cell>
          <cell r="G83">
            <v>84.54545454545455</v>
          </cell>
        </row>
        <row r="84">
          <cell r="E84">
            <v>444</v>
          </cell>
          <cell r="G84">
            <v>85.45454545454545</v>
          </cell>
        </row>
        <row r="85">
          <cell r="E85">
            <v>445</v>
          </cell>
          <cell r="G85">
            <v>86.36363636363636</v>
          </cell>
        </row>
        <row r="86">
          <cell r="E86">
            <v>452</v>
          </cell>
          <cell r="G86">
            <v>87.27272727272727</v>
          </cell>
        </row>
        <row r="87">
          <cell r="E87">
            <v>453</v>
          </cell>
          <cell r="G87">
            <v>88.18181818181819</v>
          </cell>
        </row>
        <row r="88">
          <cell r="E88">
            <v>456</v>
          </cell>
          <cell r="G88">
            <v>90</v>
          </cell>
        </row>
        <row r="89">
          <cell r="E89">
            <v>477</v>
          </cell>
          <cell r="G89">
            <v>90.9090909090909</v>
          </cell>
        </row>
        <row r="90">
          <cell r="E90">
            <v>478</v>
          </cell>
          <cell r="G90">
            <v>91.81818181818183</v>
          </cell>
        </row>
        <row r="91">
          <cell r="E91">
            <v>486</v>
          </cell>
          <cell r="G91">
            <v>93.63636363636364</v>
          </cell>
        </row>
        <row r="92">
          <cell r="E92">
            <v>514</v>
          </cell>
          <cell r="G92">
            <v>94.54545454545455</v>
          </cell>
        </row>
        <row r="93">
          <cell r="E93">
            <v>516</v>
          </cell>
          <cell r="G93">
            <v>95.45454545454545</v>
          </cell>
        </row>
        <row r="94">
          <cell r="E94">
            <v>521</v>
          </cell>
          <cell r="G94">
            <v>96.36363636363636</v>
          </cell>
        </row>
        <row r="95">
          <cell r="E95">
            <v>570</v>
          </cell>
          <cell r="G95">
            <v>97.27272727272728</v>
          </cell>
        </row>
        <row r="96">
          <cell r="E96">
            <v>632</v>
          </cell>
          <cell r="G96">
            <v>98.18181818181819</v>
          </cell>
        </row>
        <row r="97">
          <cell r="E97">
            <v>643</v>
          </cell>
          <cell r="G97">
            <v>99.0909090909091</v>
          </cell>
        </row>
        <row r="98">
          <cell r="E98">
            <v>650</v>
          </cell>
          <cell r="G98">
            <v>100</v>
          </cell>
        </row>
      </sheetData>
      <sheetData sheetId="21">
        <row r="2">
          <cell r="E2">
            <v>178</v>
          </cell>
          <cell r="G2">
            <v>3.3333333333333335</v>
          </cell>
        </row>
        <row r="3">
          <cell r="E3">
            <v>186</v>
          </cell>
          <cell r="G3">
            <v>6.666666666666667</v>
          </cell>
        </row>
        <row r="4">
          <cell r="E4">
            <v>192</v>
          </cell>
          <cell r="G4">
            <v>10</v>
          </cell>
        </row>
        <row r="5">
          <cell r="E5">
            <v>200</v>
          </cell>
          <cell r="G5">
            <v>13.333333333333334</v>
          </cell>
        </row>
        <row r="6">
          <cell r="E6">
            <v>224</v>
          </cell>
          <cell r="G6">
            <v>16.666666666666664</v>
          </cell>
        </row>
        <row r="7">
          <cell r="E7">
            <v>248</v>
          </cell>
          <cell r="G7">
            <v>20</v>
          </cell>
        </row>
        <row r="8">
          <cell r="E8">
            <v>251</v>
          </cell>
          <cell r="G8">
            <v>23.333333333333332</v>
          </cell>
        </row>
        <row r="9">
          <cell r="E9">
            <v>256</v>
          </cell>
          <cell r="G9">
            <v>26.666666666666668</v>
          </cell>
        </row>
        <row r="10">
          <cell r="E10">
            <v>258</v>
          </cell>
          <cell r="G10">
            <v>30</v>
          </cell>
        </row>
        <row r="11">
          <cell r="E11">
            <v>270</v>
          </cell>
          <cell r="G11">
            <v>33.33333333333333</v>
          </cell>
        </row>
        <row r="12">
          <cell r="E12">
            <v>282</v>
          </cell>
          <cell r="G12">
            <v>36.666666666666664</v>
          </cell>
        </row>
        <row r="13">
          <cell r="E13">
            <v>284</v>
          </cell>
          <cell r="G13">
            <v>40</v>
          </cell>
        </row>
        <row r="14">
          <cell r="E14">
            <v>290</v>
          </cell>
          <cell r="G14">
            <v>43.333333333333336</v>
          </cell>
        </row>
        <row r="15">
          <cell r="E15">
            <v>293</v>
          </cell>
          <cell r="G15">
            <v>46.666666666666664</v>
          </cell>
        </row>
        <row r="16">
          <cell r="E16">
            <v>302</v>
          </cell>
          <cell r="G16">
            <v>50</v>
          </cell>
        </row>
        <row r="17">
          <cell r="E17">
            <v>318</v>
          </cell>
          <cell r="G17">
            <v>53.333333333333336</v>
          </cell>
        </row>
        <row r="18">
          <cell r="E18">
            <v>320</v>
          </cell>
          <cell r="G18">
            <v>56.666666666666664</v>
          </cell>
        </row>
        <row r="19">
          <cell r="E19">
            <v>322</v>
          </cell>
          <cell r="G19">
            <v>60</v>
          </cell>
        </row>
        <row r="20">
          <cell r="E20">
            <v>336</v>
          </cell>
          <cell r="G20">
            <v>63.33333333333333</v>
          </cell>
        </row>
        <row r="21">
          <cell r="E21">
            <v>340</v>
          </cell>
          <cell r="G21">
            <v>66.66666666666666</v>
          </cell>
        </row>
        <row r="22">
          <cell r="E22">
            <v>352</v>
          </cell>
          <cell r="G22">
            <v>70</v>
          </cell>
        </row>
        <row r="23">
          <cell r="E23">
            <v>356</v>
          </cell>
          <cell r="G23">
            <v>73.33333333333333</v>
          </cell>
          <cell r="Q23">
            <v>99</v>
          </cell>
          <cell r="U23">
            <v>624.5269513606669</v>
          </cell>
        </row>
        <row r="24">
          <cell r="E24">
            <v>385</v>
          </cell>
          <cell r="G24">
            <v>76.66666666666667</v>
          </cell>
          <cell r="Q24">
            <v>98</v>
          </cell>
          <cell r="U24">
            <v>575.7006563694658</v>
          </cell>
        </row>
        <row r="25">
          <cell r="E25">
            <v>395</v>
          </cell>
          <cell r="G25">
            <v>80</v>
          </cell>
          <cell r="Q25">
            <v>95</v>
          </cell>
          <cell r="U25">
            <v>507.2252878583312</v>
          </cell>
        </row>
        <row r="26">
          <cell r="E26">
            <v>404</v>
          </cell>
          <cell r="G26">
            <v>83.33333333333334</v>
          </cell>
          <cell r="Q26">
            <v>90</v>
          </cell>
          <cell r="U26">
            <v>455.05261741547525</v>
          </cell>
        </row>
        <row r="27">
          <cell r="E27">
            <v>421</v>
          </cell>
          <cell r="G27">
            <v>86.66666666666667</v>
          </cell>
          <cell r="Q27">
            <v>85</v>
          </cell>
          <cell r="U27">
            <v>423.2874864225259</v>
          </cell>
        </row>
        <row r="28">
          <cell r="E28">
            <v>427</v>
          </cell>
          <cell r="G28">
            <v>90</v>
          </cell>
          <cell r="Q28">
            <v>80</v>
          </cell>
          <cell r="U28">
            <v>398.51708089772217</v>
          </cell>
        </row>
        <row r="29">
          <cell r="E29">
            <v>493</v>
          </cell>
          <cell r="G29">
            <v>93.33333333333333</v>
          </cell>
          <cell r="Q29">
            <v>70</v>
          </cell>
          <cell r="U29">
            <v>361.86398187871373</v>
          </cell>
        </row>
        <row r="30">
          <cell r="E30">
            <v>552</v>
          </cell>
          <cell r="G30">
            <v>96.66666666666667</v>
          </cell>
          <cell r="Q30">
            <v>60</v>
          </cell>
          <cell r="U30">
            <v>333.57300502430235</v>
          </cell>
        </row>
        <row r="31">
          <cell r="E31">
            <v>564</v>
          </cell>
          <cell r="G31">
            <v>100</v>
          </cell>
          <cell r="Q31">
            <v>40</v>
          </cell>
          <cell r="U31">
            <v>286.892816669536</v>
          </cell>
        </row>
        <row r="32">
          <cell r="Q32">
            <v>30.000000000000004</v>
          </cell>
          <cell r="U32">
            <v>264.4631788980292</v>
          </cell>
        </row>
        <row r="33">
          <cell r="Q33">
            <v>19.999999999999996</v>
          </cell>
          <cell r="U33">
            <v>240.139516130061</v>
          </cell>
        </row>
        <row r="34">
          <cell r="Q34">
            <v>15</v>
          </cell>
          <cell r="U34">
            <v>226.08676619562496</v>
          </cell>
        </row>
        <row r="35">
          <cell r="Q35">
            <v>9.999999999999998</v>
          </cell>
          <cell r="U35">
            <v>210.30468854323055</v>
          </cell>
        </row>
        <row r="36">
          <cell r="Q36">
            <v>5.000000000000004</v>
          </cell>
          <cell r="U36">
            <v>188.67296498646283</v>
          </cell>
        </row>
        <row r="37">
          <cell r="Q37">
            <v>2</v>
          </cell>
          <cell r="U37">
            <v>166.23170030733203</v>
          </cell>
        </row>
        <row r="38">
          <cell r="Q38">
            <v>1.0000000000000009</v>
          </cell>
          <cell r="U38">
            <v>153.2354989129628</v>
          </cell>
        </row>
      </sheetData>
      <sheetData sheetId="22">
        <row r="2">
          <cell r="E2">
            <v>379</v>
          </cell>
          <cell r="G2">
            <v>1.7241379310344827</v>
          </cell>
        </row>
        <row r="3">
          <cell r="E3">
            <v>408</v>
          </cell>
          <cell r="G3">
            <v>3.4482758620689653</v>
          </cell>
        </row>
        <row r="4">
          <cell r="E4">
            <v>444</v>
          </cell>
          <cell r="G4">
            <v>5.172413793103448</v>
          </cell>
        </row>
        <row r="5">
          <cell r="E5">
            <v>450</v>
          </cell>
          <cell r="G5">
            <v>6.896551724137931</v>
          </cell>
        </row>
        <row r="6">
          <cell r="E6">
            <v>458</v>
          </cell>
          <cell r="G6">
            <v>8.620689655172415</v>
          </cell>
        </row>
        <row r="7">
          <cell r="E7">
            <v>464</v>
          </cell>
          <cell r="G7">
            <v>10.344827586206897</v>
          </cell>
        </row>
        <row r="8">
          <cell r="E8">
            <v>470</v>
          </cell>
          <cell r="G8">
            <v>12.068965517241379</v>
          </cell>
        </row>
        <row r="9">
          <cell r="E9">
            <v>475</v>
          </cell>
          <cell r="G9">
            <v>13.793103448275861</v>
          </cell>
        </row>
        <row r="10">
          <cell r="E10">
            <v>476</v>
          </cell>
          <cell r="G10">
            <v>15.517241379310345</v>
          </cell>
        </row>
        <row r="11">
          <cell r="E11">
            <v>478</v>
          </cell>
          <cell r="G11">
            <v>17.24137931034483</v>
          </cell>
        </row>
        <row r="12">
          <cell r="E12">
            <v>489</v>
          </cell>
          <cell r="G12">
            <v>18.96551724137931</v>
          </cell>
        </row>
        <row r="13">
          <cell r="E13">
            <v>490</v>
          </cell>
          <cell r="G13">
            <v>20.689655172413794</v>
          </cell>
        </row>
        <row r="14">
          <cell r="E14">
            <v>498</v>
          </cell>
          <cell r="G14">
            <v>22.413793103448278</v>
          </cell>
        </row>
        <row r="15">
          <cell r="E15">
            <v>506</v>
          </cell>
          <cell r="G15">
            <v>24.137931034482758</v>
          </cell>
        </row>
        <row r="16">
          <cell r="E16">
            <v>513</v>
          </cell>
          <cell r="G16">
            <v>25.862068965517242</v>
          </cell>
        </row>
        <row r="17">
          <cell r="E17">
            <v>516</v>
          </cell>
          <cell r="G17">
            <v>27.586206896551722</v>
          </cell>
        </row>
        <row r="18">
          <cell r="E18">
            <v>519</v>
          </cell>
          <cell r="G18">
            <v>29.310344827586203</v>
          </cell>
        </row>
        <row r="19">
          <cell r="E19">
            <v>520</v>
          </cell>
          <cell r="G19">
            <v>31.03448275862069</v>
          </cell>
        </row>
        <row r="20">
          <cell r="E20">
            <v>528</v>
          </cell>
          <cell r="G20">
            <v>32.758620689655174</v>
          </cell>
        </row>
        <row r="21">
          <cell r="E21">
            <v>531</v>
          </cell>
          <cell r="G21">
            <v>34.48275862068966</v>
          </cell>
        </row>
        <row r="22">
          <cell r="E22">
            <v>532</v>
          </cell>
          <cell r="G22">
            <v>36.206896551724135</v>
          </cell>
        </row>
        <row r="23">
          <cell r="E23">
            <v>542</v>
          </cell>
          <cell r="G23">
            <v>37.93103448275862</v>
          </cell>
          <cell r="L23">
            <v>99</v>
          </cell>
          <cell r="P23">
            <v>824.8836328697905</v>
          </cell>
        </row>
        <row r="24">
          <cell r="E24">
            <v>544</v>
          </cell>
          <cell r="G24">
            <v>39.6551724137931</v>
          </cell>
          <cell r="L24">
            <v>98</v>
          </cell>
          <cell r="P24">
            <v>796.7318163674133</v>
          </cell>
        </row>
        <row r="25">
          <cell r="E25">
            <v>550</v>
          </cell>
          <cell r="G25">
            <v>43.103448275862064</v>
          </cell>
          <cell r="L25">
            <v>95</v>
          </cell>
          <cell r="P25">
            <v>754.5040916138478</v>
          </cell>
        </row>
        <row r="26">
          <cell r="E26">
            <v>558</v>
          </cell>
          <cell r="G26">
            <v>44.827586206896555</v>
          </cell>
          <cell r="L26">
            <v>90</v>
          </cell>
          <cell r="P26">
            <v>716.985548197437</v>
          </cell>
        </row>
        <row r="27">
          <cell r="E27">
            <v>561</v>
          </cell>
          <cell r="G27">
            <v>46.55172413793103</v>
          </cell>
          <cell r="L27">
            <v>80</v>
          </cell>
          <cell r="P27">
            <v>671.5533081611541</v>
          </cell>
        </row>
        <row r="28">
          <cell r="E28">
            <v>563</v>
          </cell>
          <cell r="G28">
            <v>48.275862068965516</v>
          </cell>
          <cell r="L28">
            <v>70</v>
          </cell>
          <cell r="P28">
            <v>638.7935164117628</v>
          </cell>
        </row>
        <row r="29">
          <cell r="E29">
            <v>573</v>
          </cell>
          <cell r="G29">
            <v>50</v>
          </cell>
          <cell r="L29">
            <v>60</v>
          </cell>
          <cell r="P29">
            <v>610.8017707662408</v>
          </cell>
        </row>
        <row r="30">
          <cell r="E30">
            <v>574</v>
          </cell>
          <cell r="G30">
            <v>51.724137931034484</v>
          </cell>
          <cell r="L30">
            <v>50</v>
          </cell>
          <cell r="P30">
            <v>584.6379310344828</v>
          </cell>
        </row>
        <row r="31">
          <cell r="E31">
            <v>577</v>
          </cell>
          <cell r="G31">
            <v>53.44827586206896</v>
          </cell>
          <cell r="L31">
            <v>40</v>
          </cell>
          <cell r="P31">
            <v>558.4740913027248</v>
          </cell>
        </row>
        <row r="32">
          <cell r="E32">
            <v>580</v>
          </cell>
          <cell r="G32">
            <v>55.172413793103445</v>
          </cell>
          <cell r="L32">
            <v>30.000000000000004</v>
          </cell>
          <cell r="P32">
            <v>530.4823456572028</v>
          </cell>
        </row>
        <row r="33">
          <cell r="E33">
            <v>583</v>
          </cell>
          <cell r="G33">
            <v>56.896551724137936</v>
          </cell>
          <cell r="L33">
            <v>19.999999999999996</v>
          </cell>
          <cell r="P33">
            <v>497.7225539078115</v>
          </cell>
        </row>
        <row r="34">
          <cell r="E34">
            <v>596</v>
          </cell>
          <cell r="G34">
            <v>58.620689655172406</v>
          </cell>
          <cell r="L34">
            <v>9.999999999999998</v>
          </cell>
          <cell r="P34">
            <v>452.2903138715286</v>
          </cell>
        </row>
        <row r="35">
          <cell r="E35">
            <v>605</v>
          </cell>
          <cell r="G35">
            <v>60.3448275862069</v>
          </cell>
          <cell r="L35">
            <v>5.000000000000004</v>
          </cell>
          <cell r="P35">
            <v>414.7717704551178</v>
          </cell>
        </row>
        <row r="36">
          <cell r="E36">
            <v>609</v>
          </cell>
          <cell r="G36">
            <v>62.06896551724138</v>
          </cell>
          <cell r="L36">
            <v>1.0000000000000009</v>
          </cell>
          <cell r="P36">
            <v>344.3922291991751</v>
          </cell>
        </row>
        <row r="37">
          <cell r="E37">
            <v>611</v>
          </cell>
          <cell r="G37">
            <v>63.793103448275865</v>
          </cell>
        </row>
        <row r="38">
          <cell r="E38">
            <v>613</v>
          </cell>
          <cell r="G38">
            <v>65.51724137931035</v>
          </cell>
        </row>
        <row r="39">
          <cell r="E39">
            <v>618</v>
          </cell>
          <cell r="G39">
            <v>67.24137931034483</v>
          </cell>
        </row>
        <row r="40">
          <cell r="E40">
            <v>626</v>
          </cell>
          <cell r="G40">
            <v>68.96551724137932</v>
          </cell>
        </row>
        <row r="41">
          <cell r="E41">
            <v>633</v>
          </cell>
          <cell r="G41">
            <v>70.6896551724138</v>
          </cell>
        </row>
        <row r="42">
          <cell r="E42">
            <v>643</v>
          </cell>
          <cell r="G42">
            <v>72.41379310344827</v>
          </cell>
        </row>
        <row r="43">
          <cell r="E43">
            <v>645</v>
          </cell>
          <cell r="G43">
            <v>77.58620689655173</v>
          </cell>
        </row>
        <row r="44">
          <cell r="E44">
            <v>658</v>
          </cell>
          <cell r="G44">
            <v>81.03448275862068</v>
          </cell>
        </row>
        <row r="45">
          <cell r="E45">
            <v>670</v>
          </cell>
          <cell r="G45">
            <v>82.75862068965517</v>
          </cell>
        </row>
        <row r="46">
          <cell r="E46">
            <v>693</v>
          </cell>
          <cell r="G46">
            <v>84.48275862068965</v>
          </cell>
        </row>
        <row r="47">
          <cell r="E47">
            <v>694</v>
          </cell>
          <cell r="G47">
            <v>86.20689655172413</v>
          </cell>
        </row>
        <row r="48">
          <cell r="E48">
            <v>711</v>
          </cell>
          <cell r="G48">
            <v>87.93103448275862</v>
          </cell>
        </row>
        <row r="49">
          <cell r="E49">
            <v>726</v>
          </cell>
          <cell r="G49">
            <v>89.65517241379311</v>
          </cell>
        </row>
        <row r="50">
          <cell r="E50">
            <v>729</v>
          </cell>
          <cell r="G50">
            <v>91.37931034482759</v>
          </cell>
        </row>
        <row r="51">
          <cell r="E51">
            <v>759</v>
          </cell>
          <cell r="G51">
            <v>93.10344827586206</v>
          </cell>
        </row>
        <row r="52">
          <cell r="E52">
            <v>779</v>
          </cell>
          <cell r="G52">
            <v>94.82758620689656</v>
          </cell>
        </row>
        <row r="53">
          <cell r="E53">
            <v>780</v>
          </cell>
          <cell r="G53">
            <v>98.27586206896551</v>
          </cell>
        </row>
        <row r="54">
          <cell r="E54">
            <v>875</v>
          </cell>
          <cell r="G5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0"/>
  <sheetViews>
    <sheetView tabSelected="1" zoomScalePageLayoutView="0" workbookViewId="0" topLeftCell="A1">
      <pane ySplit="1" topLeftCell="BM204" activePane="bottomLeft" state="frozen"/>
      <selection pane="topLeft" activeCell="A1" sqref="A1"/>
      <selection pane="bottomLeft" activeCell="E236" sqref="E236"/>
    </sheetView>
  </sheetViews>
  <sheetFormatPr defaultColWidth="9.140625" defaultRowHeight="15"/>
  <cols>
    <col min="1" max="1" width="13.00390625" style="1" customWidth="1"/>
    <col min="2" max="2" width="14.421875" style="1" customWidth="1"/>
    <col min="3" max="3" width="14.28125" style="1" customWidth="1"/>
    <col min="4" max="4" width="16.57421875" style="1" customWidth="1"/>
    <col min="5" max="5" width="18.421875" style="1" customWidth="1"/>
    <col min="6" max="6" width="15.421875" style="1" customWidth="1"/>
    <col min="7" max="24" width="14.28125" style="1" customWidth="1"/>
    <col min="25" max="16384" width="9.140625" style="1" customWidth="1"/>
  </cols>
  <sheetData>
    <row r="1" spans="1:6" ht="43.5">
      <c r="A1" s="26"/>
      <c r="B1" s="27" t="s">
        <v>0</v>
      </c>
      <c r="C1" s="27" t="s">
        <v>6</v>
      </c>
      <c r="D1" s="28" t="s">
        <v>58</v>
      </c>
      <c r="E1" s="27" t="s">
        <v>59</v>
      </c>
      <c r="F1" s="27"/>
    </row>
    <row r="2" spans="1:6" ht="15">
      <c r="A2" s="2"/>
      <c r="B2" s="2"/>
      <c r="C2" s="33" t="s">
        <v>10</v>
      </c>
      <c r="D2" s="34"/>
      <c r="E2" s="35"/>
      <c r="F2" s="30" t="s">
        <v>15</v>
      </c>
    </row>
    <row r="3" spans="1:6" ht="15">
      <c r="A3" s="2"/>
      <c r="B3" s="2">
        <v>1965</v>
      </c>
      <c r="C3" s="4">
        <v>572</v>
      </c>
      <c r="D3" s="5">
        <v>0.6</v>
      </c>
      <c r="E3" s="6">
        <f>4/110</f>
        <v>0.03636363636363636</v>
      </c>
      <c r="F3" s="31"/>
    </row>
    <row r="4" spans="1:6" ht="15">
      <c r="A4" s="2"/>
      <c r="B4" s="2">
        <v>1970</v>
      </c>
      <c r="C4" s="4">
        <v>373</v>
      </c>
      <c r="D4" s="5">
        <v>33</v>
      </c>
      <c r="E4" s="6">
        <f>28/110</f>
        <v>0.2545454545454545</v>
      </c>
      <c r="F4" s="31"/>
    </row>
    <row r="5" spans="1:6" ht="15">
      <c r="A5" s="2"/>
      <c r="B5" s="2">
        <v>1998</v>
      </c>
      <c r="C5" s="4">
        <v>434</v>
      </c>
      <c r="D5" s="5">
        <v>14</v>
      </c>
      <c r="E5" s="6">
        <f>16/110</f>
        <v>0.14545454545454545</v>
      </c>
      <c r="F5" s="31"/>
    </row>
    <row r="6" spans="1:6" ht="15">
      <c r="A6" s="2"/>
      <c r="B6" s="2">
        <v>2000</v>
      </c>
      <c r="C6" s="4">
        <v>356</v>
      </c>
      <c r="D6" s="5">
        <v>39</v>
      </c>
      <c r="E6" s="6">
        <f>38/110</f>
        <v>0.34545454545454546</v>
      </c>
      <c r="F6" s="31"/>
    </row>
    <row r="7" spans="1:6" ht="15">
      <c r="A7" s="2"/>
      <c r="B7" s="2">
        <v>2001</v>
      </c>
      <c r="C7" s="4">
        <v>246</v>
      </c>
      <c r="D7" s="5">
        <v>81</v>
      </c>
      <c r="E7" s="6">
        <f>90/110</f>
        <v>0.8181818181818182</v>
      </c>
      <c r="F7" s="31"/>
    </row>
    <row r="8" spans="1:6" ht="15">
      <c r="A8" s="2"/>
      <c r="B8" s="2">
        <v>2006</v>
      </c>
      <c r="C8" s="4">
        <v>311</v>
      </c>
      <c r="D8" s="5">
        <v>58</v>
      </c>
      <c r="E8" s="6">
        <f>61/110</f>
        <v>0.5545454545454546</v>
      </c>
      <c r="F8" s="31"/>
    </row>
    <row r="9" spans="1:6" ht="15">
      <c r="A9" s="2"/>
      <c r="B9" s="2">
        <v>2010</v>
      </c>
      <c r="C9" s="4">
        <v>371</v>
      </c>
      <c r="D9" s="5">
        <v>34</v>
      </c>
      <c r="E9" s="6">
        <f>30/110</f>
        <v>0.2727272727272727</v>
      </c>
      <c r="F9" s="31"/>
    </row>
    <row r="10" spans="1:6" ht="15">
      <c r="A10" s="7" t="s">
        <v>1</v>
      </c>
      <c r="B10" s="7">
        <v>1972</v>
      </c>
      <c r="C10" s="8">
        <v>618</v>
      </c>
      <c r="D10" s="9">
        <v>0.2</v>
      </c>
      <c r="E10" s="10">
        <f>1/110</f>
        <v>0.00909090909090909</v>
      </c>
      <c r="F10" s="31"/>
    </row>
    <row r="11" spans="1:6" ht="15">
      <c r="A11" s="2" t="s">
        <v>3</v>
      </c>
      <c r="B11" s="2"/>
      <c r="C11" s="11" t="s">
        <v>4</v>
      </c>
      <c r="D11" s="2"/>
      <c r="E11" s="2"/>
      <c r="F11" s="31"/>
    </row>
    <row r="12" spans="1:6" ht="15">
      <c r="A12" s="2" t="s">
        <v>2</v>
      </c>
      <c r="B12" s="2"/>
      <c r="C12" s="12">
        <v>555.628480673988</v>
      </c>
      <c r="D12" s="2"/>
      <c r="E12" s="2"/>
      <c r="F12" s="32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20" spans="1:6" ht="15">
      <c r="A20" s="2"/>
      <c r="B20" s="2"/>
      <c r="C20" s="29" t="s">
        <v>11</v>
      </c>
      <c r="D20" s="29"/>
      <c r="E20" s="29"/>
      <c r="F20" s="30" t="s">
        <v>16</v>
      </c>
    </row>
    <row r="21" spans="1:6" ht="15">
      <c r="A21" s="2"/>
      <c r="B21" s="2">
        <v>1965</v>
      </c>
      <c r="C21" s="2">
        <v>762</v>
      </c>
      <c r="D21" s="3">
        <v>38</v>
      </c>
      <c r="E21" s="14">
        <f>20/48</f>
        <v>0.4166666666666667</v>
      </c>
      <c r="F21" s="31"/>
    </row>
    <row r="22" spans="1:6" ht="15">
      <c r="A22" s="2"/>
      <c r="B22" s="2">
        <v>1970</v>
      </c>
      <c r="C22" s="4">
        <v>896</v>
      </c>
      <c r="D22" s="5">
        <v>13</v>
      </c>
      <c r="E22" s="6">
        <f>9/48</f>
        <v>0.1875</v>
      </c>
      <c r="F22" s="31"/>
    </row>
    <row r="23" spans="1:6" ht="15">
      <c r="A23" s="2"/>
      <c r="B23" s="2">
        <v>1998</v>
      </c>
      <c r="C23" s="4">
        <v>621</v>
      </c>
      <c r="D23" s="5">
        <v>71</v>
      </c>
      <c r="E23" s="6">
        <f>34/48</f>
        <v>0.7083333333333334</v>
      </c>
      <c r="F23" s="31"/>
    </row>
    <row r="24" spans="1:6" ht="15">
      <c r="A24" s="2"/>
      <c r="B24" s="2">
        <v>2000</v>
      </c>
      <c r="C24" s="4">
        <v>946</v>
      </c>
      <c r="D24" s="5">
        <v>7.5</v>
      </c>
      <c r="E24" s="6">
        <f>3/48</f>
        <v>0.0625</v>
      </c>
      <c r="F24" s="31"/>
    </row>
    <row r="25" spans="1:6" ht="15">
      <c r="A25" s="2"/>
      <c r="B25" s="2">
        <v>2001</v>
      </c>
      <c r="C25" s="4">
        <v>894</v>
      </c>
      <c r="D25" s="5">
        <v>13</v>
      </c>
      <c r="E25" s="6">
        <f>10/48</f>
        <v>0.20833333333333334</v>
      </c>
      <c r="F25" s="31"/>
    </row>
    <row r="26" spans="1:6" ht="15">
      <c r="A26" s="2"/>
      <c r="B26" s="2">
        <v>2006</v>
      </c>
      <c r="C26" s="4">
        <v>844</v>
      </c>
      <c r="D26" s="5">
        <v>21</v>
      </c>
      <c r="E26" s="6">
        <f>13/48</f>
        <v>0.2708333333333333</v>
      </c>
      <c r="F26" s="31"/>
    </row>
    <row r="27" spans="1:6" ht="15">
      <c r="A27" s="2"/>
      <c r="B27" s="2">
        <v>2010</v>
      </c>
      <c r="C27" s="4">
        <v>849</v>
      </c>
      <c r="D27" s="5">
        <v>20</v>
      </c>
      <c r="E27" s="6">
        <f>12/48</f>
        <v>0.25</v>
      </c>
      <c r="F27" s="31"/>
    </row>
    <row r="28" spans="1:7" ht="15">
      <c r="A28" s="7" t="s">
        <v>1</v>
      </c>
      <c r="B28" s="7">
        <v>1981</v>
      </c>
      <c r="C28" s="8">
        <v>1000</v>
      </c>
      <c r="D28" s="9">
        <v>4</v>
      </c>
      <c r="E28" s="10">
        <f>1/48</f>
        <v>0.020833333333333332</v>
      </c>
      <c r="F28" s="31"/>
      <c r="G28" s="15"/>
    </row>
    <row r="29" spans="1:6" ht="15">
      <c r="A29" s="2" t="s">
        <v>3</v>
      </c>
      <c r="B29" s="2"/>
      <c r="C29" s="16" t="s">
        <v>5</v>
      </c>
      <c r="D29" s="9"/>
      <c r="E29" s="10"/>
      <c r="F29" s="31"/>
    </row>
    <row r="30" spans="1:6" ht="15">
      <c r="A30" s="2" t="s">
        <v>2</v>
      </c>
      <c r="B30" s="2"/>
      <c r="C30" s="17">
        <v>1089.5647458471537</v>
      </c>
      <c r="D30" s="2"/>
      <c r="E30" s="2"/>
      <c r="F30" s="32"/>
    </row>
    <row r="31" ht="15">
      <c r="C31" s="18"/>
    </row>
    <row r="32" ht="15">
      <c r="C32" s="18"/>
    </row>
    <row r="33" ht="15">
      <c r="C33" s="18"/>
    </row>
    <row r="34" ht="15">
      <c r="C34" s="18"/>
    </row>
    <row r="35" ht="15">
      <c r="C35" s="18"/>
    </row>
    <row r="36" spans="1:6" ht="15">
      <c r="A36" s="19"/>
      <c r="B36" s="19"/>
      <c r="C36" s="20"/>
      <c r="D36" s="19"/>
      <c r="E36" s="19"/>
      <c r="F36" s="19"/>
    </row>
    <row r="37" spans="1:6" ht="15">
      <c r="A37" s="2"/>
      <c r="B37" s="2"/>
      <c r="C37" s="36" t="s">
        <v>12</v>
      </c>
      <c r="D37" s="36"/>
      <c r="E37" s="36"/>
      <c r="F37" s="30" t="s">
        <v>17</v>
      </c>
    </row>
    <row r="38" spans="1:6" ht="15">
      <c r="A38" s="2"/>
      <c r="B38" s="2">
        <v>1965</v>
      </c>
      <c r="C38" s="21">
        <v>575</v>
      </c>
      <c r="D38" s="21">
        <v>22</v>
      </c>
      <c r="E38" s="22">
        <f>13/63</f>
        <v>0.20634920634920634</v>
      </c>
      <c r="F38" s="31"/>
    </row>
    <row r="39" spans="1:6" ht="15">
      <c r="A39" s="2"/>
      <c r="B39" s="2">
        <v>1970</v>
      </c>
      <c r="C39" s="2">
        <v>650</v>
      </c>
      <c r="D39" s="3">
        <v>7</v>
      </c>
      <c r="E39" s="14">
        <f>2/63</f>
        <v>0.031746031746031744</v>
      </c>
      <c r="F39" s="31"/>
    </row>
    <row r="40" spans="1:6" ht="15">
      <c r="A40" s="2"/>
      <c r="B40" s="2">
        <v>1998</v>
      </c>
      <c r="C40" s="4">
        <v>620</v>
      </c>
      <c r="D40" s="5">
        <v>11</v>
      </c>
      <c r="E40" s="6">
        <f>29/63</f>
        <v>0.4603174603174603</v>
      </c>
      <c r="F40" s="31"/>
    </row>
    <row r="41" spans="1:6" ht="15">
      <c r="A41" s="2"/>
      <c r="B41" s="2">
        <v>2000</v>
      </c>
      <c r="C41" s="4">
        <v>604</v>
      </c>
      <c r="D41" s="5">
        <v>14</v>
      </c>
      <c r="E41" s="6">
        <f>8/63</f>
        <v>0.12698412698412698</v>
      </c>
      <c r="F41" s="31"/>
    </row>
    <row r="42" spans="1:6" ht="15">
      <c r="A42" s="2"/>
      <c r="B42" s="2">
        <v>2001</v>
      </c>
      <c r="C42" s="4">
        <v>529</v>
      </c>
      <c r="D42" s="5">
        <v>36</v>
      </c>
      <c r="E42" s="6">
        <f>27/63</f>
        <v>0.42857142857142855</v>
      </c>
      <c r="F42" s="31"/>
    </row>
    <row r="43" spans="1:6" ht="15">
      <c r="A43" s="2"/>
      <c r="B43" s="2">
        <v>2006</v>
      </c>
      <c r="C43" s="4">
        <v>579</v>
      </c>
      <c r="D43" s="5">
        <v>20</v>
      </c>
      <c r="E43" s="6">
        <f>11/63</f>
        <v>0.1746031746031746</v>
      </c>
      <c r="F43" s="31"/>
    </row>
    <row r="44" spans="1:6" ht="15">
      <c r="A44" s="2"/>
      <c r="B44" s="2">
        <v>2010</v>
      </c>
      <c r="C44" s="4">
        <v>571</v>
      </c>
      <c r="D44" s="5">
        <v>23</v>
      </c>
      <c r="E44" s="6">
        <f>14/63</f>
        <v>0.2222222222222222</v>
      </c>
      <c r="F44" s="31"/>
    </row>
    <row r="45" spans="1:6" ht="15">
      <c r="A45" s="7" t="s">
        <v>1</v>
      </c>
      <c r="B45" s="7" t="s">
        <v>7</v>
      </c>
      <c r="C45" s="8">
        <v>664</v>
      </c>
      <c r="D45" s="9">
        <v>5.5</v>
      </c>
      <c r="E45" s="10">
        <f>1/63</f>
        <v>0.015873015873015872</v>
      </c>
      <c r="F45" s="31"/>
    </row>
    <row r="46" spans="1:7" ht="15">
      <c r="A46" s="2" t="s">
        <v>3</v>
      </c>
      <c r="B46" s="2"/>
      <c r="C46" s="16" t="s">
        <v>8</v>
      </c>
      <c r="D46" s="5"/>
      <c r="E46" s="6"/>
      <c r="F46" s="31"/>
      <c r="G46" s="15"/>
    </row>
    <row r="47" spans="1:6" ht="15">
      <c r="A47" s="2" t="s">
        <v>2</v>
      </c>
      <c r="B47" s="2"/>
      <c r="C47" s="23">
        <v>740.3959123357852</v>
      </c>
      <c r="D47" s="9"/>
      <c r="E47" s="10"/>
      <c r="F47" s="32"/>
    </row>
    <row r="57" spans="1:6" ht="15">
      <c r="A57" s="2"/>
      <c r="B57" s="2"/>
      <c r="C57" s="29" t="s">
        <v>13</v>
      </c>
      <c r="D57" s="29"/>
      <c r="E57" s="29"/>
      <c r="F57" s="30" t="s">
        <v>18</v>
      </c>
    </row>
    <row r="58" spans="1:7" ht="15">
      <c r="A58" s="2"/>
      <c r="B58" s="2">
        <v>1965</v>
      </c>
      <c r="C58" s="21" t="s">
        <v>9</v>
      </c>
      <c r="D58" s="21" t="s">
        <v>9</v>
      </c>
      <c r="E58" s="21" t="s">
        <v>9</v>
      </c>
      <c r="F58" s="31"/>
      <c r="G58" s="15"/>
    </row>
    <row r="59" spans="1:6" ht="15">
      <c r="A59" s="2"/>
      <c r="B59" s="2">
        <v>1970</v>
      </c>
      <c r="C59" s="2" t="s">
        <v>9</v>
      </c>
      <c r="D59" s="2" t="s">
        <v>9</v>
      </c>
      <c r="E59" s="2" t="s">
        <v>9</v>
      </c>
      <c r="F59" s="31"/>
    </row>
    <row r="60" spans="1:6" ht="15">
      <c r="A60" s="2"/>
      <c r="B60" s="2">
        <v>1998</v>
      </c>
      <c r="C60" s="4">
        <v>336</v>
      </c>
      <c r="D60" s="5">
        <v>39</v>
      </c>
      <c r="E60" s="14">
        <f>12/30</f>
        <v>0.4</v>
      </c>
      <c r="F60" s="31"/>
    </row>
    <row r="61" spans="1:6" ht="15">
      <c r="A61" s="2"/>
      <c r="B61" s="2">
        <v>2000</v>
      </c>
      <c r="C61" s="4">
        <v>493</v>
      </c>
      <c r="D61" s="5">
        <v>6</v>
      </c>
      <c r="E61" s="14">
        <f>3/30</f>
        <v>0.1</v>
      </c>
      <c r="F61" s="31"/>
    </row>
    <row r="62" spans="1:6" ht="15">
      <c r="A62" s="2"/>
      <c r="B62" s="2">
        <v>2001</v>
      </c>
      <c r="C62" s="4">
        <v>318</v>
      </c>
      <c r="D62" s="5">
        <v>45</v>
      </c>
      <c r="E62" s="14">
        <f>15/30</f>
        <v>0.5</v>
      </c>
      <c r="F62" s="31"/>
    </row>
    <row r="63" spans="1:6" ht="15">
      <c r="A63" s="2"/>
      <c r="B63" s="2">
        <v>2006</v>
      </c>
      <c r="C63" s="4">
        <v>427</v>
      </c>
      <c r="D63" s="5">
        <v>14</v>
      </c>
      <c r="E63" s="14">
        <f>4/30</f>
        <v>0.13333333333333333</v>
      </c>
      <c r="F63" s="31"/>
    </row>
    <row r="64" spans="1:6" ht="15">
      <c r="A64" s="2"/>
      <c r="B64" s="2">
        <v>2010</v>
      </c>
      <c r="C64" s="4">
        <v>552</v>
      </c>
      <c r="D64" s="5">
        <v>3</v>
      </c>
      <c r="E64" s="14">
        <f>2/30</f>
        <v>0.06666666666666667</v>
      </c>
      <c r="F64" s="31"/>
    </row>
    <row r="65" spans="1:6" ht="15">
      <c r="A65" s="7" t="s">
        <v>1</v>
      </c>
      <c r="B65" s="7">
        <v>1999</v>
      </c>
      <c r="C65" s="8">
        <v>564</v>
      </c>
      <c r="D65" s="9">
        <v>2.5</v>
      </c>
      <c r="E65" s="24">
        <f>1/30</f>
        <v>0.03333333333333333</v>
      </c>
      <c r="F65" s="31"/>
    </row>
    <row r="66" spans="1:6" ht="15">
      <c r="A66" s="2" t="s">
        <v>3</v>
      </c>
      <c r="B66" s="2"/>
      <c r="C66" s="25" t="s">
        <v>14</v>
      </c>
      <c r="D66" s="5"/>
      <c r="E66" s="6"/>
      <c r="F66" s="31"/>
    </row>
    <row r="67" spans="1:6" ht="15">
      <c r="A67" s="2" t="s">
        <v>2</v>
      </c>
      <c r="B67" s="2"/>
      <c r="C67" s="23">
        <v>624</v>
      </c>
      <c r="D67" s="5"/>
      <c r="E67" s="6"/>
      <c r="F67" s="32"/>
    </row>
    <row r="75" spans="1:6" ht="15" customHeight="1">
      <c r="A75" s="2"/>
      <c r="B75" s="2"/>
      <c r="C75" s="29" t="s">
        <v>19</v>
      </c>
      <c r="D75" s="29"/>
      <c r="E75" s="29"/>
      <c r="F75" s="30" t="s">
        <v>22</v>
      </c>
    </row>
    <row r="76" spans="1:6" ht="15">
      <c r="A76" s="2"/>
      <c r="B76" s="2">
        <v>1965</v>
      </c>
      <c r="C76" s="21">
        <v>390</v>
      </c>
      <c r="D76" s="21">
        <v>23</v>
      </c>
      <c r="E76" s="22">
        <f>27/110</f>
        <v>0.24545454545454545</v>
      </c>
      <c r="F76" s="31"/>
    </row>
    <row r="77" spans="1:6" ht="15">
      <c r="A77" s="2"/>
      <c r="B77" s="2">
        <v>1970</v>
      </c>
      <c r="C77" s="2">
        <v>450</v>
      </c>
      <c r="D77" s="2">
        <v>10</v>
      </c>
      <c r="E77" s="14">
        <f>12/110</f>
        <v>0.10909090909090909</v>
      </c>
      <c r="F77" s="31"/>
    </row>
    <row r="78" spans="1:6" ht="15">
      <c r="A78" s="2"/>
      <c r="B78" s="2">
        <v>1998</v>
      </c>
      <c r="C78" s="4">
        <v>458</v>
      </c>
      <c r="D78" s="5">
        <v>9</v>
      </c>
      <c r="E78" s="14">
        <f>11/110</f>
        <v>0.1</v>
      </c>
      <c r="F78" s="31"/>
    </row>
    <row r="79" spans="1:6" ht="15">
      <c r="A79" s="2"/>
      <c r="B79" s="2">
        <v>2000</v>
      </c>
      <c r="C79" s="4">
        <v>447</v>
      </c>
      <c r="D79" s="5">
        <v>11</v>
      </c>
      <c r="E79" s="14">
        <f>13/110</f>
        <v>0.11818181818181818</v>
      </c>
      <c r="F79" s="31"/>
    </row>
    <row r="80" spans="1:6" ht="15">
      <c r="A80" s="2"/>
      <c r="B80" s="2">
        <v>2001</v>
      </c>
      <c r="C80" s="4">
        <v>370</v>
      </c>
      <c r="D80" s="5">
        <v>28</v>
      </c>
      <c r="E80" s="14">
        <f>34/110</f>
        <v>0.3090909090909091</v>
      </c>
      <c r="F80" s="31"/>
    </row>
    <row r="81" spans="1:6" ht="15">
      <c r="A81" s="2"/>
      <c r="B81" s="2">
        <v>2006</v>
      </c>
      <c r="C81" s="4">
        <v>408</v>
      </c>
      <c r="D81" s="5">
        <v>18</v>
      </c>
      <c r="E81" s="14">
        <f>21/110</f>
        <v>0.19090909090909092</v>
      </c>
      <c r="F81" s="31"/>
    </row>
    <row r="82" spans="1:6" ht="15">
      <c r="A82" s="2"/>
      <c r="B82" s="2">
        <v>2010</v>
      </c>
      <c r="C82" s="4">
        <v>376</v>
      </c>
      <c r="D82" s="5">
        <v>26</v>
      </c>
      <c r="E82" s="14">
        <f>32/110</f>
        <v>0.2909090909090909</v>
      </c>
      <c r="F82" s="31"/>
    </row>
    <row r="83" spans="1:6" ht="15">
      <c r="A83" s="7" t="s">
        <v>21</v>
      </c>
      <c r="B83" s="7">
        <v>1966</v>
      </c>
      <c r="C83" s="8">
        <v>551</v>
      </c>
      <c r="D83" s="9">
        <v>1.5</v>
      </c>
      <c r="E83" s="24">
        <f>1/110</f>
        <v>0.00909090909090909</v>
      </c>
      <c r="F83" s="31"/>
    </row>
    <row r="84" spans="1:6" ht="15">
      <c r="A84" s="2" t="s">
        <v>3</v>
      </c>
      <c r="B84" s="2"/>
      <c r="C84" s="25" t="s">
        <v>20</v>
      </c>
      <c r="D84" s="5"/>
      <c r="E84" s="6"/>
      <c r="F84" s="31"/>
    </row>
    <row r="85" spans="1:6" ht="15">
      <c r="A85" s="2" t="s">
        <v>2</v>
      </c>
      <c r="B85" s="2"/>
      <c r="C85" s="23">
        <v>573.5309742428805</v>
      </c>
      <c r="D85" s="5"/>
      <c r="E85" s="6"/>
      <c r="F85" s="32"/>
    </row>
    <row r="94" spans="1:6" ht="15">
      <c r="A94" s="2"/>
      <c r="B94" s="2"/>
      <c r="C94" s="29" t="s">
        <v>23</v>
      </c>
      <c r="D94" s="29"/>
      <c r="E94" s="29"/>
      <c r="F94" s="30" t="s">
        <v>25</v>
      </c>
    </row>
    <row r="95" spans="1:6" ht="15">
      <c r="A95" s="2"/>
      <c r="B95" s="2">
        <v>1965</v>
      </c>
      <c r="C95" s="21">
        <v>584</v>
      </c>
      <c r="D95" s="21">
        <v>51</v>
      </c>
      <c r="E95" s="22">
        <f>44/83</f>
        <v>0.5301204819277109</v>
      </c>
      <c r="F95" s="31"/>
    </row>
    <row r="96" spans="1:6" ht="15">
      <c r="A96" s="2"/>
      <c r="B96" s="2">
        <v>1970</v>
      </c>
      <c r="C96" s="2">
        <v>641</v>
      </c>
      <c r="D96" s="2">
        <v>29</v>
      </c>
      <c r="E96" s="14">
        <f>29/83</f>
        <v>0.3493975903614458</v>
      </c>
      <c r="F96" s="31"/>
    </row>
    <row r="97" spans="1:6" ht="15">
      <c r="A97" s="2"/>
      <c r="B97" s="2">
        <v>1998</v>
      </c>
      <c r="C97" s="4">
        <v>712</v>
      </c>
      <c r="D97" s="5">
        <v>11</v>
      </c>
      <c r="E97" s="14">
        <f>7/83</f>
        <v>0.08433734939759036</v>
      </c>
      <c r="F97" s="31"/>
    </row>
    <row r="98" spans="1:6" ht="15">
      <c r="A98" s="2"/>
      <c r="B98" s="2">
        <v>2000</v>
      </c>
      <c r="C98" s="4">
        <v>783</v>
      </c>
      <c r="D98" s="5">
        <v>2.5</v>
      </c>
      <c r="E98" s="14">
        <f>2/83</f>
        <v>0.024096385542168676</v>
      </c>
      <c r="F98" s="31"/>
    </row>
    <row r="99" spans="1:6" ht="15">
      <c r="A99" s="2"/>
      <c r="B99" s="2">
        <v>2001</v>
      </c>
      <c r="C99" s="4">
        <v>669</v>
      </c>
      <c r="D99" s="5">
        <v>20</v>
      </c>
      <c r="E99" s="14">
        <f>15/83</f>
        <v>0.18072289156626506</v>
      </c>
      <c r="F99" s="31"/>
    </row>
    <row r="100" spans="1:6" ht="15">
      <c r="A100" s="2"/>
      <c r="B100" s="2">
        <v>2006</v>
      </c>
      <c r="C100" s="4">
        <v>774</v>
      </c>
      <c r="D100" s="5">
        <v>3</v>
      </c>
      <c r="E100" s="14">
        <f>3/83</f>
        <v>0.03614457831325301</v>
      </c>
      <c r="F100" s="31"/>
    </row>
    <row r="101" spans="1:6" ht="15">
      <c r="A101" s="2"/>
      <c r="B101" s="2">
        <v>2010</v>
      </c>
      <c r="C101" s="4">
        <v>755</v>
      </c>
      <c r="D101" s="5">
        <v>4.5</v>
      </c>
      <c r="E101" s="14">
        <f>4/83</f>
        <v>0.04819277108433735</v>
      </c>
      <c r="F101" s="31"/>
    </row>
    <row r="102" spans="1:6" ht="15">
      <c r="A102" s="7" t="s">
        <v>1</v>
      </c>
      <c r="B102" s="7">
        <v>1999</v>
      </c>
      <c r="C102" s="8">
        <v>795</v>
      </c>
      <c r="D102" s="9">
        <v>2</v>
      </c>
      <c r="E102" s="24">
        <f>1/83</f>
        <v>0.012048192771084338</v>
      </c>
      <c r="F102" s="31"/>
    </row>
    <row r="103" spans="1:6" ht="15">
      <c r="A103" s="2" t="s">
        <v>3</v>
      </c>
      <c r="B103" s="2"/>
      <c r="C103" s="25" t="s">
        <v>24</v>
      </c>
      <c r="D103" s="5"/>
      <c r="E103" s="6"/>
      <c r="F103" s="31"/>
    </row>
    <row r="104" spans="1:6" ht="15">
      <c r="A104" s="2" t="s">
        <v>2</v>
      </c>
      <c r="B104" s="2"/>
      <c r="C104" s="23">
        <v>820.0494149026003</v>
      </c>
      <c r="D104" s="5"/>
      <c r="E104" s="6"/>
      <c r="F104" s="32"/>
    </row>
    <row r="114" spans="1:6" ht="15">
      <c r="A114" s="2"/>
      <c r="B114" s="2"/>
      <c r="C114" s="29" t="s">
        <v>26</v>
      </c>
      <c r="D114" s="29"/>
      <c r="E114" s="29"/>
      <c r="F114" s="30" t="s">
        <v>22</v>
      </c>
    </row>
    <row r="115" spans="1:6" ht="15">
      <c r="A115" s="2"/>
      <c r="B115" s="2">
        <v>1965</v>
      </c>
      <c r="C115" s="21">
        <v>845</v>
      </c>
      <c r="D115" s="21">
        <v>1.5</v>
      </c>
      <c r="E115" s="22">
        <f>3/110</f>
        <v>0.02727272727272727</v>
      </c>
      <c r="F115" s="31"/>
    </row>
    <row r="116" spans="1:6" ht="15">
      <c r="A116" s="2"/>
      <c r="B116" s="2">
        <v>1970</v>
      </c>
      <c r="C116" s="2">
        <v>669</v>
      </c>
      <c r="D116" s="2">
        <v>25</v>
      </c>
      <c r="E116" s="14">
        <f>30/110</f>
        <v>0.2727272727272727</v>
      </c>
      <c r="F116" s="31"/>
    </row>
    <row r="117" spans="1:6" ht="15">
      <c r="A117" s="2"/>
      <c r="B117" s="2">
        <v>1998</v>
      </c>
      <c r="C117" s="4">
        <v>597</v>
      </c>
      <c r="D117" s="5">
        <v>48</v>
      </c>
      <c r="E117" s="14">
        <f>53/110</f>
        <v>0.4818181818181818</v>
      </c>
      <c r="F117" s="31"/>
    </row>
    <row r="118" spans="1:6" ht="15">
      <c r="A118" s="2"/>
      <c r="B118" s="2">
        <v>2000</v>
      </c>
      <c r="C118" s="4">
        <v>619</v>
      </c>
      <c r="D118" s="5">
        <v>41</v>
      </c>
      <c r="E118" s="14">
        <f>44/110</f>
        <v>0.4</v>
      </c>
      <c r="F118" s="31"/>
    </row>
    <row r="119" spans="1:6" ht="15">
      <c r="A119" s="2"/>
      <c r="B119" s="2">
        <v>2001</v>
      </c>
      <c r="C119" s="4">
        <v>608</v>
      </c>
      <c r="D119" s="5">
        <v>44</v>
      </c>
      <c r="E119" s="14">
        <f>50/110</f>
        <v>0.45454545454545453</v>
      </c>
      <c r="F119" s="31"/>
    </row>
    <row r="120" spans="1:6" ht="15">
      <c r="A120" s="2"/>
      <c r="B120" s="2">
        <v>2006</v>
      </c>
      <c r="C120" s="4">
        <v>860</v>
      </c>
      <c r="D120" s="5">
        <v>0.9</v>
      </c>
      <c r="E120" s="14">
        <f>1/110</f>
        <v>0.00909090909090909</v>
      </c>
      <c r="F120" s="31"/>
    </row>
    <row r="121" spans="1:6" ht="15">
      <c r="A121" s="2"/>
      <c r="B121" s="2">
        <v>2010</v>
      </c>
      <c r="C121" s="4">
        <v>827</v>
      </c>
      <c r="D121" s="5">
        <v>2</v>
      </c>
      <c r="E121" s="14">
        <f>4/110</f>
        <v>0.03636363636363636</v>
      </c>
      <c r="F121" s="31"/>
    </row>
    <row r="122" spans="1:6" ht="15">
      <c r="A122" s="7" t="s">
        <v>1</v>
      </c>
      <c r="B122" s="7">
        <v>2006</v>
      </c>
      <c r="C122" s="8">
        <v>860</v>
      </c>
      <c r="D122" s="9">
        <v>0.9</v>
      </c>
      <c r="E122" s="24">
        <f>1/110</f>
        <v>0.00909090909090909</v>
      </c>
      <c r="F122" s="31"/>
    </row>
    <row r="123" spans="1:6" ht="15">
      <c r="A123" s="2" t="s">
        <v>3</v>
      </c>
      <c r="B123" s="2"/>
      <c r="C123" s="25" t="s">
        <v>27</v>
      </c>
      <c r="D123" s="5"/>
      <c r="E123" s="6"/>
      <c r="F123" s="31"/>
    </row>
    <row r="124" spans="1:6" ht="15">
      <c r="A124" s="2" t="s">
        <v>2</v>
      </c>
      <c r="B124" s="2"/>
      <c r="C124" s="23">
        <v>857.7380800559949</v>
      </c>
      <c r="D124" s="5"/>
      <c r="E124" s="6"/>
      <c r="F124" s="32"/>
    </row>
    <row r="134" spans="1:6" ht="15">
      <c r="A134" s="2"/>
      <c r="B134" s="2"/>
      <c r="C134" s="29" t="s">
        <v>28</v>
      </c>
      <c r="D134" s="29"/>
      <c r="E134" s="29"/>
      <c r="F134" s="30" t="s">
        <v>30</v>
      </c>
    </row>
    <row r="135" spans="1:6" ht="15">
      <c r="A135" s="2"/>
      <c r="B135" s="2">
        <v>1965</v>
      </c>
      <c r="C135" s="21">
        <v>780</v>
      </c>
      <c r="D135" s="21">
        <v>3</v>
      </c>
      <c r="E135" s="22">
        <f>3/58</f>
        <v>0.05172413793103448</v>
      </c>
      <c r="F135" s="31"/>
    </row>
    <row r="136" spans="1:6" ht="15">
      <c r="A136" s="2"/>
      <c r="B136" s="2">
        <v>1970</v>
      </c>
      <c r="C136" s="2">
        <v>633</v>
      </c>
      <c r="D136" s="2">
        <v>32</v>
      </c>
      <c r="E136" s="14">
        <f>18/58</f>
        <v>0.3103448275862069</v>
      </c>
      <c r="F136" s="31"/>
    </row>
    <row r="137" spans="1:6" ht="15">
      <c r="A137" s="2"/>
      <c r="B137" s="2">
        <v>1998</v>
      </c>
      <c r="C137" s="4">
        <v>577</v>
      </c>
      <c r="D137" s="5">
        <v>53</v>
      </c>
      <c r="E137" s="14">
        <f>28/58</f>
        <v>0.4827586206896552</v>
      </c>
      <c r="F137" s="31"/>
    </row>
    <row r="138" spans="1:6" ht="15">
      <c r="A138" s="2"/>
      <c r="B138" s="2">
        <v>2000</v>
      </c>
      <c r="C138" s="4">
        <v>544</v>
      </c>
      <c r="D138" s="5">
        <v>65</v>
      </c>
      <c r="E138" s="14">
        <f>36/58</f>
        <v>0.6206896551724138</v>
      </c>
      <c r="F138" s="31"/>
    </row>
    <row r="139" spans="1:6" ht="15">
      <c r="A139" s="2"/>
      <c r="B139" s="2">
        <v>2001</v>
      </c>
      <c r="C139" s="4">
        <v>563</v>
      </c>
      <c r="D139" s="5">
        <v>58</v>
      </c>
      <c r="E139" s="14">
        <f>31/58</f>
        <v>0.5344827586206896</v>
      </c>
      <c r="F139" s="31"/>
    </row>
    <row r="140" spans="1:6" ht="15">
      <c r="A140" s="2"/>
      <c r="B140" s="2">
        <v>2006</v>
      </c>
      <c r="C140" s="4">
        <v>759</v>
      </c>
      <c r="D140" s="5">
        <v>4.5</v>
      </c>
      <c r="E140" s="14">
        <f>5/58</f>
        <v>0.08620689655172414</v>
      </c>
      <c r="F140" s="31"/>
    </row>
    <row r="141" spans="1:6" ht="15">
      <c r="A141" s="2"/>
      <c r="B141" s="2">
        <v>2010</v>
      </c>
      <c r="C141" s="4">
        <v>729</v>
      </c>
      <c r="D141" s="5">
        <v>8</v>
      </c>
      <c r="E141" s="14">
        <f>6/58</f>
        <v>0.10344827586206896</v>
      </c>
      <c r="F141" s="31"/>
    </row>
    <row r="142" spans="1:6" ht="15">
      <c r="A142" s="7" t="s">
        <v>1</v>
      </c>
      <c r="B142" s="7">
        <v>2002</v>
      </c>
      <c r="C142" s="8">
        <v>875</v>
      </c>
      <c r="D142" s="9">
        <v>0.25</v>
      </c>
      <c r="E142" s="24">
        <f>1/58</f>
        <v>0.017241379310344827</v>
      </c>
      <c r="F142" s="31"/>
    </row>
    <row r="143" spans="1:6" ht="15">
      <c r="A143" s="2" t="s">
        <v>3</v>
      </c>
      <c r="B143" s="2"/>
      <c r="C143" s="25" t="s">
        <v>29</v>
      </c>
      <c r="D143" s="5"/>
      <c r="E143" s="6"/>
      <c r="F143" s="31"/>
    </row>
    <row r="144" spans="1:6" ht="15">
      <c r="A144" s="2" t="s">
        <v>2</v>
      </c>
      <c r="B144" s="2"/>
      <c r="C144" s="23">
        <v>824.8836328697905</v>
      </c>
      <c r="D144" s="5"/>
      <c r="E144" s="6"/>
      <c r="F144" s="32"/>
    </row>
    <row r="151" spans="1:6" ht="15">
      <c r="A151" s="2"/>
      <c r="B151" s="2"/>
      <c r="C151" s="29" t="s">
        <v>31</v>
      </c>
      <c r="D151" s="29"/>
      <c r="E151" s="29"/>
      <c r="F151" s="30" t="s">
        <v>22</v>
      </c>
    </row>
    <row r="152" spans="1:6" ht="15">
      <c r="A152" s="2"/>
      <c r="B152" s="2">
        <v>1965</v>
      </c>
      <c r="C152" s="21">
        <v>559</v>
      </c>
      <c r="D152" s="21">
        <v>31</v>
      </c>
      <c r="E152" s="22">
        <f>38/110</f>
        <v>0.34545454545454546</v>
      </c>
      <c r="F152" s="31"/>
    </row>
    <row r="153" spans="1:6" ht="15">
      <c r="A153" s="2"/>
      <c r="B153" s="2">
        <v>1970</v>
      </c>
      <c r="C153" s="2">
        <v>714</v>
      </c>
      <c r="D153" s="2">
        <v>6.5</v>
      </c>
      <c r="E153" s="14">
        <f>5/110</f>
        <v>0.045454545454545456</v>
      </c>
      <c r="F153" s="31"/>
    </row>
    <row r="154" spans="1:6" ht="15">
      <c r="A154" s="2"/>
      <c r="B154" s="2">
        <v>1998</v>
      </c>
      <c r="C154" s="4">
        <v>378</v>
      </c>
      <c r="D154" s="5">
        <v>75</v>
      </c>
      <c r="E154" s="14">
        <f>81/110</f>
        <v>0.7363636363636363</v>
      </c>
      <c r="F154" s="31"/>
    </row>
    <row r="155" spans="1:6" ht="15">
      <c r="A155" s="2"/>
      <c r="B155" s="2">
        <v>2000</v>
      </c>
      <c r="C155" s="4">
        <v>674</v>
      </c>
      <c r="D155" s="5">
        <v>11</v>
      </c>
      <c r="E155" s="14">
        <f>12/110</f>
        <v>0.10909090909090909</v>
      </c>
      <c r="F155" s="31"/>
    </row>
    <row r="156" spans="1:6" ht="15">
      <c r="A156" s="2"/>
      <c r="B156" s="2">
        <v>2001</v>
      </c>
      <c r="C156" s="4">
        <v>655</v>
      </c>
      <c r="D156" s="5">
        <v>13</v>
      </c>
      <c r="E156" s="14">
        <f>17/110</f>
        <v>0.15454545454545454</v>
      </c>
      <c r="F156" s="31"/>
    </row>
    <row r="157" spans="1:6" ht="15">
      <c r="A157" s="2"/>
      <c r="B157" s="2">
        <v>2006</v>
      </c>
      <c r="C157" s="4">
        <v>627</v>
      </c>
      <c r="D157" s="5">
        <v>18</v>
      </c>
      <c r="E157" s="14">
        <f>23/110</f>
        <v>0.20909090909090908</v>
      </c>
      <c r="F157" s="31"/>
    </row>
    <row r="158" spans="1:6" ht="15">
      <c r="A158" s="2"/>
      <c r="B158" s="2">
        <v>2010</v>
      </c>
      <c r="C158" s="4">
        <v>666</v>
      </c>
      <c r="D158" s="5">
        <v>12</v>
      </c>
      <c r="E158" s="14">
        <f>14/110</f>
        <v>0.12727272727272726</v>
      </c>
      <c r="F158" s="31"/>
    </row>
    <row r="159" spans="1:6" ht="15">
      <c r="A159" s="7" t="s">
        <v>1</v>
      </c>
      <c r="B159" s="7">
        <v>1974</v>
      </c>
      <c r="C159" s="8">
        <v>786</v>
      </c>
      <c r="D159" s="9">
        <v>2.5</v>
      </c>
      <c r="E159" s="24">
        <f>3/110</f>
        <v>0.02727272727272727</v>
      </c>
      <c r="F159" s="31"/>
    </row>
    <row r="160" spans="1:6" ht="15">
      <c r="A160" s="2" t="s">
        <v>3</v>
      </c>
      <c r="B160" s="2"/>
      <c r="C160" s="25" t="s">
        <v>32</v>
      </c>
      <c r="D160" s="5"/>
      <c r="E160" s="6"/>
      <c r="F160" s="31"/>
    </row>
    <row r="161" spans="1:6" ht="15">
      <c r="A161" s="2" t="s">
        <v>2</v>
      </c>
      <c r="B161" s="2"/>
      <c r="C161" s="23">
        <v>842.9413360439748</v>
      </c>
      <c r="D161" s="5"/>
      <c r="E161" s="6"/>
      <c r="F161" s="32"/>
    </row>
    <row r="169" spans="1:6" ht="15">
      <c r="A169" s="2"/>
      <c r="B169" s="2"/>
      <c r="C169" s="29" t="s">
        <v>33</v>
      </c>
      <c r="D169" s="29"/>
      <c r="E169" s="29"/>
      <c r="F169" s="30" t="s">
        <v>22</v>
      </c>
    </row>
    <row r="170" spans="1:6" ht="15">
      <c r="A170" s="2"/>
      <c r="B170" s="2">
        <v>1965</v>
      </c>
      <c r="C170" s="21">
        <v>362</v>
      </c>
      <c r="D170" s="21">
        <v>22</v>
      </c>
      <c r="E170" s="22">
        <f>27/110</f>
        <v>0.24545454545454545</v>
      </c>
      <c r="F170" s="31"/>
    </row>
    <row r="171" spans="1:6" ht="15">
      <c r="A171" s="2"/>
      <c r="B171" s="2">
        <v>1970</v>
      </c>
      <c r="C171" s="2">
        <v>450</v>
      </c>
      <c r="D171" s="2">
        <v>5.5</v>
      </c>
      <c r="E171" s="14">
        <f>5/110</f>
        <v>0.045454545454545456</v>
      </c>
      <c r="F171" s="31"/>
    </row>
    <row r="172" spans="1:6" ht="15">
      <c r="A172" s="2"/>
      <c r="B172" s="2">
        <v>1998</v>
      </c>
      <c r="C172" s="4">
        <v>155</v>
      </c>
      <c r="D172" s="5">
        <v>87</v>
      </c>
      <c r="E172" s="14">
        <f>94/110</f>
        <v>0.8545454545454545</v>
      </c>
      <c r="F172" s="31"/>
    </row>
    <row r="173" spans="1:6" ht="15">
      <c r="A173" s="2"/>
      <c r="B173" s="2">
        <v>2000</v>
      </c>
      <c r="C173" s="4">
        <v>307</v>
      </c>
      <c r="D173" s="5">
        <v>39</v>
      </c>
      <c r="E173" s="14">
        <f>43/110</f>
        <v>0.39090909090909093</v>
      </c>
      <c r="F173" s="31"/>
    </row>
    <row r="174" spans="1:6" ht="15">
      <c r="A174" s="2"/>
      <c r="B174" s="2">
        <v>2001</v>
      </c>
      <c r="C174" s="4">
        <v>259</v>
      </c>
      <c r="D174" s="5">
        <v>56</v>
      </c>
      <c r="E174" s="14">
        <f>65/110</f>
        <v>0.5909090909090909</v>
      </c>
      <c r="F174" s="31"/>
    </row>
    <row r="175" spans="1:6" ht="15">
      <c r="A175" s="2"/>
      <c r="B175" s="2">
        <v>2006</v>
      </c>
      <c r="C175" s="4">
        <v>420</v>
      </c>
      <c r="D175" s="5">
        <v>9.5</v>
      </c>
      <c r="E175" s="14">
        <f>11/110</f>
        <v>0.1</v>
      </c>
      <c r="F175" s="31"/>
    </row>
    <row r="176" spans="1:6" ht="15">
      <c r="A176" s="2"/>
      <c r="B176" s="2">
        <v>2010</v>
      </c>
      <c r="C176" s="4">
        <v>195</v>
      </c>
      <c r="D176" s="5">
        <v>77</v>
      </c>
      <c r="E176" s="14">
        <f>88/110</f>
        <v>0.8</v>
      </c>
      <c r="F176" s="31"/>
    </row>
    <row r="177" spans="1:6" ht="15">
      <c r="A177" s="7" t="s">
        <v>1</v>
      </c>
      <c r="B177" s="7">
        <v>1925</v>
      </c>
      <c r="C177" s="8">
        <v>520</v>
      </c>
      <c r="D177" s="9">
        <v>1.2</v>
      </c>
      <c r="E177" s="24">
        <f>1/110</f>
        <v>0.00909090909090909</v>
      </c>
      <c r="F177" s="31"/>
    </row>
    <row r="178" spans="1:6" ht="15">
      <c r="A178" s="2" t="s">
        <v>3</v>
      </c>
      <c r="B178" s="2"/>
      <c r="C178" s="25" t="s">
        <v>34</v>
      </c>
      <c r="D178" s="5"/>
      <c r="E178" s="6"/>
      <c r="F178" s="31"/>
    </row>
    <row r="179" spans="1:6" ht="15">
      <c r="A179" s="2" t="s">
        <v>2</v>
      </c>
      <c r="B179" s="2"/>
      <c r="C179" s="23">
        <v>530.2240042680635</v>
      </c>
      <c r="D179" s="5"/>
      <c r="E179" s="6"/>
      <c r="F179" s="32"/>
    </row>
    <row r="190" spans="1:6" ht="15">
      <c r="A190" s="2"/>
      <c r="B190" s="2"/>
      <c r="C190" s="29" t="s">
        <v>35</v>
      </c>
      <c r="D190" s="29"/>
      <c r="E190" s="29"/>
      <c r="F190" s="30" t="s">
        <v>36</v>
      </c>
    </row>
    <row r="191" spans="1:6" ht="15">
      <c r="A191" s="2"/>
      <c r="B191" s="2">
        <v>1965</v>
      </c>
      <c r="C191" s="21">
        <v>318</v>
      </c>
      <c r="D191" s="21">
        <v>14</v>
      </c>
      <c r="E191" s="22">
        <f>17/109</f>
        <v>0.1559633027522936</v>
      </c>
      <c r="F191" s="31"/>
    </row>
    <row r="192" spans="1:6" ht="15">
      <c r="A192" s="2"/>
      <c r="B192" s="2">
        <v>1970</v>
      </c>
      <c r="C192" s="2">
        <v>224</v>
      </c>
      <c r="D192" s="2">
        <v>48</v>
      </c>
      <c r="E192" s="14">
        <f>54/109</f>
        <v>0.4954128440366973</v>
      </c>
      <c r="F192" s="31"/>
    </row>
    <row r="193" spans="1:6" ht="15">
      <c r="A193" s="2"/>
      <c r="B193" s="2">
        <v>1998</v>
      </c>
      <c r="C193" s="4">
        <v>159</v>
      </c>
      <c r="D193" s="5">
        <v>75</v>
      </c>
      <c r="E193" s="14">
        <f>79/109</f>
        <v>0.7247706422018348</v>
      </c>
      <c r="F193" s="31"/>
    </row>
    <row r="194" spans="1:6" ht="15">
      <c r="A194" s="2"/>
      <c r="B194" s="2">
        <v>2000</v>
      </c>
      <c r="C194" s="4">
        <v>301</v>
      </c>
      <c r="D194" s="5">
        <v>18</v>
      </c>
      <c r="E194" s="14">
        <f>20/109</f>
        <v>0.1834862385321101</v>
      </c>
      <c r="F194" s="31"/>
    </row>
    <row r="195" spans="1:6" ht="15">
      <c r="A195" s="2"/>
      <c r="B195" s="2">
        <v>2001</v>
      </c>
      <c r="C195" s="4">
        <v>332</v>
      </c>
      <c r="D195" s="5">
        <v>11</v>
      </c>
      <c r="E195" s="14">
        <f>14/109</f>
        <v>0.12844036697247707</v>
      </c>
      <c r="F195" s="31"/>
    </row>
    <row r="196" spans="1:6" ht="15">
      <c r="A196" s="2"/>
      <c r="B196" s="2">
        <v>2006</v>
      </c>
      <c r="C196" s="4">
        <v>434</v>
      </c>
      <c r="D196" s="5">
        <v>0.9</v>
      </c>
      <c r="E196" s="14">
        <f>2/109</f>
        <v>0.01834862385321101</v>
      </c>
      <c r="F196" s="31"/>
    </row>
    <row r="197" spans="1:6" ht="15">
      <c r="A197" s="2"/>
      <c r="B197" s="2">
        <v>2010</v>
      </c>
      <c r="C197" s="4">
        <v>503</v>
      </c>
      <c r="D197" s="5">
        <v>0.09</v>
      </c>
      <c r="E197" s="14">
        <f>1/109</f>
        <v>0.009174311926605505</v>
      </c>
      <c r="F197" s="31"/>
    </row>
    <row r="198" spans="1:6" ht="15">
      <c r="A198" s="7" t="s">
        <v>1</v>
      </c>
      <c r="B198" s="7">
        <v>2010</v>
      </c>
      <c r="C198" s="8">
        <v>503</v>
      </c>
      <c r="D198" s="9">
        <v>0.09</v>
      </c>
      <c r="E198" s="24">
        <f>1/109</f>
        <v>0.009174311926605505</v>
      </c>
      <c r="F198" s="31"/>
    </row>
    <row r="199" spans="1:6" ht="15">
      <c r="A199" s="2" t="s">
        <v>3</v>
      </c>
      <c r="B199" s="2"/>
      <c r="C199" s="25" t="s">
        <v>27</v>
      </c>
      <c r="D199" s="5"/>
      <c r="E199" s="6"/>
      <c r="F199" s="31"/>
    </row>
    <row r="200" spans="1:6" ht="15">
      <c r="A200" s="2" t="s">
        <v>2</v>
      </c>
      <c r="B200" s="2"/>
      <c r="C200" s="23">
        <v>430.8899838503586</v>
      </c>
      <c r="D200" s="5"/>
      <c r="E200" s="6"/>
      <c r="F200" s="32"/>
    </row>
    <row r="208" spans="1:6" ht="15">
      <c r="A208" s="2"/>
      <c r="B208" s="2"/>
      <c r="C208" s="29" t="s">
        <v>37</v>
      </c>
      <c r="D208" s="29"/>
      <c r="E208" s="29"/>
      <c r="F208" s="30" t="s">
        <v>38</v>
      </c>
    </row>
    <row r="209" spans="1:6" ht="15">
      <c r="A209" s="2"/>
      <c r="B209" s="2">
        <v>1965</v>
      </c>
      <c r="C209" s="21">
        <v>430</v>
      </c>
      <c r="D209" s="21">
        <v>13</v>
      </c>
      <c r="E209" s="22">
        <f>15/108</f>
        <v>0.1388888888888889</v>
      </c>
      <c r="F209" s="31"/>
    </row>
    <row r="210" spans="1:6" ht="15">
      <c r="A210" s="2"/>
      <c r="B210" s="2">
        <v>1970</v>
      </c>
      <c r="C210" s="2">
        <v>325</v>
      </c>
      <c r="D210" s="2">
        <v>51</v>
      </c>
      <c r="E210" s="14">
        <f>57/108</f>
        <v>0.5277777777777778</v>
      </c>
      <c r="F210" s="31"/>
    </row>
    <row r="211" spans="1:6" ht="15">
      <c r="A211" s="2"/>
      <c r="B211" s="2">
        <v>1998</v>
      </c>
      <c r="C211" s="4">
        <v>225</v>
      </c>
      <c r="D211" s="5">
        <v>87</v>
      </c>
      <c r="E211" s="14">
        <f>89/108</f>
        <v>0.8240740740740741</v>
      </c>
      <c r="F211" s="31"/>
    </row>
    <row r="212" spans="1:6" ht="15">
      <c r="A212" s="2"/>
      <c r="B212" s="2">
        <v>2000</v>
      </c>
      <c r="C212" s="4">
        <v>379</v>
      </c>
      <c r="D212" s="5">
        <v>29</v>
      </c>
      <c r="E212" s="14">
        <f>39/108</f>
        <v>0.3611111111111111</v>
      </c>
      <c r="F212" s="31"/>
    </row>
    <row r="213" spans="1:6" ht="15">
      <c r="A213" s="2"/>
      <c r="B213" s="2">
        <v>2001</v>
      </c>
      <c r="C213" s="4">
        <v>262</v>
      </c>
      <c r="D213" s="5">
        <v>76</v>
      </c>
      <c r="E213" s="14">
        <f>79/108</f>
        <v>0.7314814814814815</v>
      </c>
      <c r="F213" s="31"/>
    </row>
    <row r="214" spans="1:6" ht="15">
      <c r="A214" s="2"/>
      <c r="B214" s="2">
        <v>2006</v>
      </c>
      <c r="C214" s="4">
        <v>361</v>
      </c>
      <c r="D214" s="5">
        <v>36</v>
      </c>
      <c r="E214" s="14">
        <f>45/108</f>
        <v>0.4166666666666667</v>
      </c>
      <c r="F214" s="31"/>
    </row>
    <row r="215" spans="1:6" ht="15">
      <c r="A215" s="2"/>
      <c r="B215" s="2">
        <v>2010</v>
      </c>
      <c r="C215" s="4">
        <v>486</v>
      </c>
      <c r="D215" s="5">
        <v>4.5</v>
      </c>
      <c r="E215" s="14">
        <f>4/108</f>
        <v>0.037037037037037035</v>
      </c>
      <c r="F215" s="31"/>
    </row>
    <row r="216" spans="1:6" ht="15">
      <c r="A216" s="7" t="s">
        <v>1</v>
      </c>
      <c r="B216" s="7">
        <v>1974</v>
      </c>
      <c r="C216" s="8">
        <v>510</v>
      </c>
      <c r="D216" s="9">
        <v>2.5</v>
      </c>
      <c r="E216" s="24">
        <f>1/108</f>
        <v>0.009259259259259259</v>
      </c>
      <c r="F216" s="31"/>
    </row>
    <row r="217" spans="1:6" ht="15">
      <c r="A217" s="2" t="s">
        <v>3</v>
      </c>
      <c r="B217" s="2"/>
      <c r="C217" s="25" t="s">
        <v>14</v>
      </c>
      <c r="D217" s="5"/>
      <c r="E217" s="6"/>
      <c r="F217" s="31"/>
    </row>
    <row r="218" spans="1:6" ht="15">
      <c r="A218" s="2" t="s">
        <v>2</v>
      </c>
      <c r="B218" s="2"/>
      <c r="C218" s="23">
        <v>541.8052286906088</v>
      </c>
      <c r="D218" s="5"/>
      <c r="E218" s="6"/>
      <c r="F218" s="32"/>
    </row>
    <row r="228" spans="1:6" ht="15">
      <c r="A228" s="2"/>
      <c r="B228" s="2"/>
      <c r="C228" s="29" t="s">
        <v>39</v>
      </c>
      <c r="D228" s="29"/>
      <c r="E228" s="29"/>
      <c r="F228" s="30" t="s">
        <v>60</v>
      </c>
    </row>
    <row r="229" spans="1:6" ht="15">
      <c r="A229" s="2"/>
      <c r="B229" s="2">
        <v>1965</v>
      </c>
      <c r="C229" s="37">
        <v>297</v>
      </c>
      <c r="D229" s="37">
        <v>33</v>
      </c>
      <c r="E229" s="22">
        <f>20/96</f>
        <v>0.20833333333333334</v>
      </c>
      <c r="F229" s="31"/>
    </row>
    <row r="230" spans="1:6" ht="15">
      <c r="A230" s="2"/>
      <c r="B230" s="2">
        <v>1970</v>
      </c>
      <c r="C230" s="38">
        <v>338</v>
      </c>
      <c r="D230" s="38">
        <v>18</v>
      </c>
      <c r="E230" s="14">
        <f>12.5/96</f>
        <v>0.13020833333333334</v>
      </c>
      <c r="F230" s="31"/>
    </row>
    <row r="231" spans="1:6" ht="15">
      <c r="A231" s="2"/>
      <c r="B231" s="2">
        <v>1998</v>
      </c>
      <c r="C231" s="39">
        <v>101</v>
      </c>
      <c r="D231" s="40">
        <v>96.5</v>
      </c>
      <c r="E231" s="14">
        <f>95/96</f>
        <v>0.9895833333333334</v>
      </c>
      <c r="F231" s="31"/>
    </row>
    <row r="232" spans="1:6" ht="15">
      <c r="A232" s="2"/>
      <c r="B232" s="2">
        <v>2000</v>
      </c>
      <c r="C232" s="39">
        <v>356</v>
      </c>
      <c r="D232" s="40">
        <v>13</v>
      </c>
      <c r="E232" s="14">
        <f>10/96</f>
        <v>0.10416666666666667</v>
      </c>
      <c r="F232" s="31"/>
    </row>
    <row r="233" spans="1:6" ht="15">
      <c r="A233" s="2"/>
      <c r="B233" s="2">
        <v>2001</v>
      </c>
      <c r="C233" s="39">
        <v>179</v>
      </c>
      <c r="D233" s="40">
        <v>82</v>
      </c>
      <c r="E233" s="14">
        <f>85.5/96</f>
        <v>0.890625</v>
      </c>
      <c r="F233" s="31"/>
    </row>
    <row r="234" spans="1:6" ht="15">
      <c r="A234" s="2"/>
      <c r="B234" s="2">
        <v>2006</v>
      </c>
      <c r="C234" s="39">
        <v>271</v>
      </c>
      <c r="D234" s="40">
        <v>45</v>
      </c>
      <c r="E234" s="14">
        <f>40/96</f>
        <v>0.4166666666666667</v>
      </c>
      <c r="F234" s="31"/>
    </row>
    <row r="235" spans="1:6" ht="15">
      <c r="A235" s="2"/>
      <c r="B235" s="2">
        <v>2010</v>
      </c>
      <c r="C235" s="39">
        <v>474</v>
      </c>
      <c r="D235" s="40">
        <v>0.7</v>
      </c>
      <c r="E235" s="14">
        <f>0/96</f>
        <v>0</v>
      </c>
      <c r="F235" s="31"/>
    </row>
    <row r="236" spans="1:6" ht="15">
      <c r="A236" s="7" t="s">
        <v>1</v>
      </c>
      <c r="B236" s="7">
        <v>2010</v>
      </c>
      <c r="C236" s="41">
        <v>474</v>
      </c>
      <c r="D236" s="42">
        <v>0.7</v>
      </c>
      <c r="E236" s="14">
        <f>0/96</f>
        <v>0</v>
      </c>
      <c r="F236" s="31"/>
    </row>
    <row r="237" spans="1:6" ht="15">
      <c r="A237" s="2" t="s">
        <v>3</v>
      </c>
      <c r="B237" s="2"/>
      <c r="C237" s="43" t="s">
        <v>40</v>
      </c>
      <c r="D237" s="40"/>
      <c r="E237" s="6"/>
      <c r="F237" s="31"/>
    </row>
    <row r="238" spans="1:6" ht="15">
      <c r="A238" s="2" t="s">
        <v>2</v>
      </c>
      <c r="B238" s="2"/>
      <c r="C238" s="44">
        <v>460.7906292202039</v>
      </c>
      <c r="D238" s="40"/>
      <c r="E238" s="6"/>
      <c r="F238" s="32"/>
    </row>
    <row r="245" spans="1:6" ht="15" customHeight="1">
      <c r="A245" s="2"/>
      <c r="B245" s="2"/>
      <c r="C245" s="29" t="s">
        <v>41</v>
      </c>
      <c r="D245" s="29"/>
      <c r="E245" s="29"/>
      <c r="F245" s="30" t="s">
        <v>42</v>
      </c>
    </row>
    <row r="246" spans="1:6" ht="15">
      <c r="A246" s="2"/>
      <c r="B246" s="2">
        <v>1965</v>
      </c>
      <c r="C246" s="21">
        <v>315</v>
      </c>
      <c r="D246" s="21">
        <v>5</v>
      </c>
      <c r="E246" s="22">
        <f>1/31</f>
        <v>0.03225806451612903</v>
      </c>
      <c r="F246" s="31"/>
    </row>
    <row r="247" spans="1:6" ht="15">
      <c r="A247" s="2"/>
      <c r="B247" s="2">
        <v>1970</v>
      </c>
      <c r="C247" s="2" t="s">
        <v>9</v>
      </c>
      <c r="D247" s="2" t="s">
        <v>9</v>
      </c>
      <c r="E247" s="14" t="s">
        <v>9</v>
      </c>
      <c r="F247" s="31"/>
    </row>
    <row r="248" spans="1:6" ht="15">
      <c r="A248" s="2"/>
      <c r="B248" s="2">
        <v>1998</v>
      </c>
      <c r="C248" s="4">
        <v>113</v>
      </c>
      <c r="D248" s="5">
        <v>75</v>
      </c>
      <c r="E248" s="14">
        <f>22/31</f>
        <v>0.7096774193548387</v>
      </c>
      <c r="F248" s="31"/>
    </row>
    <row r="249" spans="1:6" ht="15">
      <c r="A249" s="2"/>
      <c r="B249" s="2">
        <v>2000</v>
      </c>
      <c r="C249" s="4">
        <v>176</v>
      </c>
      <c r="D249" s="5">
        <v>38</v>
      </c>
      <c r="E249" s="14">
        <f>14/31</f>
        <v>0.45161290322580644</v>
      </c>
      <c r="F249" s="31"/>
    </row>
    <row r="250" spans="1:6" ht="15">
      <c r="A250" s="2"/>
      <c r="B250" s="2">
        <v>2001</v>
      </c>
      <c r="C250" s="4">
        <v>69</v>
      </c>
      <c r="D250" s="5">
        <v>96</v>
      </c>
      <c r="E250" s="14">
        <f>30/31</f>
        <v>0.967741935483871</v>
      </c>
      <c r="F250" s="31"/>
    </row>
    <row r="251" spans="1:6" ht="15">
      <c r="A251" s="2"/>
      <c r="B251" s="2">
        <v>2006</v>
      </c>
      <c r="C251" s="4">
        <v>246</v>
      </c>
      <c r="D251" s="5">
        <v>14</v>
      </c>
      <c r="E251" s="14">
        <f>7/31</f>
        <v>0.22580645161290322</v>
      </c>
      <c r="F251" s="31"/>
    </row>
    <row r="252" spans="1:6" ht="15">
      <c r="A252" s="2"/>
      <c r="B252" s="2">
        <v>2010</v>
      </c>
      <c r="C252" s="4">
        <v>151</v>
      </c>
      <c r="D252" s="5">
        <v>51</v>
      </c>
      <c r="E252" s="14">
        <f>16/31</f>
        <v>0.5161290322580645</v>
      </c>
      <c r="F252" s="31"/>
    </row>
    <row r="253" spans="1:6" ht="15">
      <c r="A253" s="7" t="s">
        <v>1</v>
      </c>
      <c r="B253" s="7">
        <v>1965</v>
      </c>
      <c r="C253" s="8">
        <v>315</v>
      </c>
      <c r="D253" s="9">
        <v>5</v>
      </c>
      <c r="E253" s="24">
        <f>1/31</f>
        <v>0.03225806451612903</v>
      </c>
      <c r="F253" s="31"/>
    </row>
    <row r="254" spans="1:6" ht="15">
      <c r="A254" s="2" t="s">
        <v>3</v>
      </c>
      <c r="B254" s="2"/>
      <c r="C254" s="25" t="s">
        <v>8</v>
      </c>
      <c r="D254" s="5"/>
      <c r="E254" s="6"/>
      <c r="F254" s="31"/>
    </row>
    <row r="255" spans="1:6" ht="15">
      <c r="A255" s="2" t="s">
        <v>2</v>
      </c>
      <c r="B255" s="2"/>
      <c r="C255" s="23">
        <v>430</v>
      </c>
      <c r="D255" s="5"/>
      <c r="E255" s="6"/>
      <c r="F255" s="32"/>
    </row>
    <row r="267" spans="1:6" ht="15" customHeight="1">
      <c r="A267" s="2"/>
      <c r="B267" s="2"/>
      <c r="C267" s="29" t="s">
        <v>43</v>
      </c>
      <c r="D267" s="29"/>
      <c r="E267" s="29"/>
      <c r="F267" s="30" t="s">
        <v>44</v>
      </c>
    </row>
    <row r="268" spans="1:6" ht="15">
      <c r="A268" s="2"/>
      <c r="B268" s="2">
        <v>1965</v>
      </c>
      <c r="C268" s="21">
        <v>424</v>
      </c>
      <c r="D268" s="21">
        <v>6.5</v>
      </c>
      <c r="E268" s="22">
        <f>4/84</f>
        <v>0.047619047619047616</v>
      </c>
      <c r="F268" s="31"/>
    </row>
    <row r="269" spans="1:6" ht="15">
      <c r="A269" s="2"/>
      <c r="B269" s="2">
        <v>1970</v>
      </c>
      <c r="C269" s="2">
        <v>330</v>
      </c>
      <c r="D269" s="2">
        <v>31</v>
      </c>
      <c r="E269" s="14">
        <f>30/84</f>
        <v>0.35714285714285715</v>
      </c>
      <c r="F269" s="31"/>
    </row>
    <row r="270" spans="1:6" ht="15">
      <c r="A270" s="2"/>
      <c r="B270" s="2">
        <v>1998</v>
      </c>
      <c r="C270" s="4">
        <v>385</v>
      </c>
      <c r="D270" s="5">
        <v>14</v>
      </c>
      <c r="E270" s="14">
        <f>10/84</f>
        <v>0.11904761904761904</v>
      </c>
      <c r="F270" s="31"/>
    </row>
    <row r="271" spans="1:6" ht="15">
      <c r="A271" s="2"/>
      <c r="B271" s="2">
        <v>2000</v>
      </c>
      <c r="C271" s="4">
        <v>214</v>
      </c>
      <c r="D271" s="5">
        <v>78</v>
      </c>
      <c r="E271" s="14">
        <f>69/84</f>
        <v>0.8214285714285714</v>
      </c>
      <c r="F271" s="31"/>
    </row>
    <row r="272" spans="1:6" ht="15">
      <c r="A272" s="2"/>
      <c r="B272" s="2">
        <v>2001</v>
      </c>
      <c r="C272" s="4">
        <v>72</v>
      </c>
      <c r="D272" s="5">
        <v>99</v>
      </c>
      <c r="E272" s="14">
        <f>82/84</f>
        <v>0.9761904761904762</v>
      </c>
      <c r="F272" s="31"/>
    </row>
    <row r="273" spans="1:6" ht="15">
      <c r="A273" s="2"/>
      <c r="B273" s="2">
        <v>2006</v>
      </c>
      <c r="C273" s="4">
        <v>186</v>
      </c>
      <c r="D273" s="5">
        <v>86</v>
      </c>
      <c r="E273" s="14">
        <f>74/84</f>
        <v>0.8809523809523809</v>
      </c>
      <c r="F273" s="31"/>
    </row>
    <row r="274" spans="1:6" ht="15">
      <c r="A274" s="2"/>
      <c r="B274" s="2">
        <v>2010</v>
      </c>
      <c r="C274" s="4">
        <v>430</v>
      </c>
      <c r="D274" s="5">
        <v>6</v>
      </c>
      <c r="E274" s="14">
        <f>3/84</f>
        <v>0.03571428571428571</v>
      </c>
      <c r="F274" s="31"/>
    </row>
    <row r="275" spans="1:6" ht="15">
      <c r="A275" s="7" t="s">
        <v>1</v>
      </c>
      <c r="B275" s="7">
        <v>2009</v>
      </c>
      <c r="C275" s="8">
        <v>505</v>
      </c>
      <c r="D275" s="9">
        <v>0.8</v>
      </c>
      <c r="E275" s="24">
        <f>1/84</f>
        <v>0.011904761904761904</v>
      </c>
      <c r="F275" s="31"/>
    </row>
    <row r="276" spans="1:6" ht="15">
      <c r="A276" s="2" t="s">
        <v>3</v>
      </c>
      <c r="B276" s="2"/>
      <c r="C276" s="25" t="s">
        <v>45</v>
      </c>
      <c r="D276" s="5"/>
      <c r="E276" s="6"/>
      <c r="F276" s="31"/>
    </row>
    <row r="277" spans="1:6" ht="15">
      <c r="A277" s="2" t="s">
        <v>2</v>
      </c>
      <c r="B277" s="2"/>
      <c r="C277" s="23">
        <v>499.3820860158918</v>
      </c>
      <c r="D277" s="5"/>
      <c r="E277" s="6"/>
      <c r="F277" s="32"/>
    </row>
    <row r="285" spans="1:6" ht="15">
      <c r="A285" s="2"/>
      <c r="B285" s="2"/>
      <c r="C285" s="29" t="s">
        <v>46</v>
      </c>
      <c r="D285" s="29"/>
      <c r="E285" s="29"/>
      <c r="F285" s="30" t="s">
        <v>22</v>
      </c>
    </row>
    <row r="286" spans="1:6" ht="15">
      <c r="A286" s="2"/>
      <c r="B286" s="2">
        <v>1965</v>
      </c>
      <c r="C286" s="21">
        <v>647</v>
      </c>
      <c r="D286" s="21">
        <v>35</v>
      </c>
      <c r="E286" s="22">
        <f>44/110</f>
        <v>0.4</v>
      </c>
      <c r="F286" s="31"/>
    </row>
    <row r="287" spans="1:6" ht="15">
      <c r="A287" s="2"/>
      <c r="B287" s="2">
        <v>1970</v>
      </c>
      <c r="C287" s="2">
        <v>865</v>
      </c>
      <c r="D287" s="2">
        <v>5</v>
      </c>
      <c r="E287" s="14">
        <f>5/110</f>
        <v>0.045454545454545456</v>
      </c>
      <c r="F287" s="31"/>
    </row>
    <row r="288" spans="1:6" ht="15">
      <c r="A288" s="2"/>
      <c r="B288" s="2">
        <v>1998</v>
      </c>
      <c r="C288" s="4">
        <v>958</v>
      </c>
      <c r="D288" s="5">
        <v>1.5</v>
      </c>
      <c r="E288" s="14">
        <f>2/110</f>
        <v>0.01818181818181818</v>
      </c>
      <c r="F288" s="31"/>
    </row>
    <row r="289" spans="1:6" ht="15">
      <c r="A289" s="2"/>
      <c r="B289" s="2">
        <v>2000</v>
      </c>
      <c r="C289" s="4">
        <v>785</v>
      </c>
      <c r="D289" s="5">
        <v>12</v>
      </c>
      <c r="E289" s="14">
        <f>10/110</f>
        <v>0.09090909090909091</v>
      </c>
      <c r="F289" s="31"/>
    </row>
    <row r="290" spans="1:6" ht="15">
      <c r="A290" s="2"/>
      <c r="B290" s="2">
        <v>2001</v>
      </c>
      <c r="C290" s="4">
        <v>1014</v>
      </c>
      <c r="D290" s="5">
        <v>0.7</v>
      </c>
      <c r="E290" s="14">
        <f>1/110</f>
        <v>0.00909090909090909</v>
      </c>
      <c r="F290" s="31"/>
    </row>
    <row r="291" spans="1:6" ht="15">
      <c r="A291" s="2"/>
      <c r="B291" s="2">
        <v>2006</v>
      </c>
      <c r="C291" s="4">
        <v>714</v>
      </c>
      <c r="D291" s="5">
        <v>22</v>
      </c>
      <c r="E291" s="14">
        <f>26/110</f>
        <v>0.23636363636363636</v>
      </c>
      <c r="F291" s="31"/>
    </row>
    <row r="292" spans="1:6" ht="15">
      <c r="A292" s="2"/>
      <c r="B292" s="2">
        <v>2010</v>
      </c>
      <c r="C292" s="4">
        <v>891</v>
      </c>
      <c r="D292" s="5">
        <v>4</v>
      </c>
      <c r="E292" s="14">
        <f>4/110</f>
        <v>0.03636363636363636</v>
      </c>
      <c r="F292" s="31"/>
    </row>
    <row r="293" spans="1:6" ht="15">
      <c r="A293" s="7" t="s">
        <v>1</v>
      </c>
      <c r="B293" s="7">
        <v>2001</v>
      </c>
      <c r="C293" s="8">
        <v>891</v>
      </c>
      <c r="D293" s="9">
        <v>4</v>
      </c>
      <c r="E293" s="24">
        <f>4/110</f>
        <v>0.03636363636363636</v>
      </c>
      <c r="F293" s="31"/>
    </row>
    <row r="294" spans="1:6" ht="15">
      <c r="A294" s="2" t="s">
        <v>3</v>
      </c>
      <c r="B294" s="2"/>
      <c r="C294" s="25" t="s">
        <v>47</v>
      </c>
      <c r="D294" s="5"/>
      <c r="E294" s="6"/>
      <c r="F294" s="31"/>
    </row>
    <row r="295" spans="1:6" ht="15">
      <c r="A295" s="2" t="s">
        <v>2</v>
      </c>
      <c r="B295" s="2"/>
      <c r="C295" s="23">
        <v>987.315837708346</v>
      </c>
      <c r="D295" s="5"/>
      <c r="E295" s="6"/>
      <c r="F295" s="32"/>
    </row>
    <row r="302" ht="15">
      <c r="G302" s="15"/>
    </row>
    <row r="303" spans="1:6" ht="15" customHeight="1">
      <c r="A303" s="2"/>
      <c r="B303" s="2"/>
      <c r="C303" s="29" t="s">
        <v>48</v>
      </c>
      <c r="D303" s="29"/>
      <c r="E303" s="29"/>
      <c r="F303" s="30" t="s">
        <v>50</v>
      </c>
    </row>
    <row r="304" spans="1:6" ht="15">
      <c r="A304" s="2"/>
      <c r="B304" s="2">
        <v>1965</v>
      </c>
      <c r="C304" s="21">
        <v>793</v>
      </c>
      <c r="D304" s="21">
        <v>24</v>
      </c>
      <c r="E304" s="22">
        <f>27/109</f>
        <v>0.24770642201834864</v>
      </c>
      <c r="F304" s="31"/>
    </row>
    <row r="305" spans="1:6" ht="15">
      <c r="A305" s="2"/>
      <c r="B305" s="2">
        <v>1970</v>
      </c>
      <c r="C305" s="2">
        <v>909</v>
      </c>
      <c r="D305" s="2">
        <v>7</v>
      </c>
      <c r="E305" s="14">
        <f>5/109</f>
        <v>0.045871559633027525</v>
      </c>
      <c r="F305" s="31"/>
    </row>
    <row r="306" spans="1:6" ht="15">
      <c r="A306" s="2"/>
      <c r="B306" s="2">
        <v>1998</v>
      </c>
      <c r="C306" s="4">
        <v>897</v>
      </c>
      <c r="D306" s="5">
        <v>8.5</v>
      </c>
      <c r="E306" s="14">
        <f>7/109</f>
        <v>0.06422018348623854</v>
      </c>
      <c r="F306" s="31"/>
    </row>
    <row r="307" spans="1:6" ht="15">
      <c r="A307" s="2"/>
      <c r="B307" s="2">
        <v>2000</v>
      </c>
      <c r="C307" s="4">
        <v>1041</v>
      </c>
      <c r="D307" s="5">
        <v>1</v>
      </c>
      <c r="E307" s="14">
        <f>1/109</f>
        <v>0.009174311926605505</v>
      </c>
      <c r="F307" s="31"/>
    </row>
    <row r="308" spans="1:6" ht="15">
      <c r="A308" s="2"/>
      <c r="B308" s="2">
        <v>2001</v>
      </c>
      <c r="C308" s="4">
        <v>836</v>
      </c>
      <c r="D308" s="5">
        <v>16</v>
      </c>
      <c r="E308" s="14">
        <f>23/109</f>
        <v>0.21100917431192662</v>
      </c>
      <c r="F308" s="31"/>
    </row>
    <row r="309" spans="1:6" ht="15">
      <c r="A309" s="2"/>
      <c r="B309" s="2">
        <v>2006</v>
      </c>
      <c r="C309" s="4">
        <v>1013</v>
      </c>
      <c r="D309" s="5">
        <v>1.5</v>
      </c>
      <c r="E309" s="14">
        <f>2/109</f>
        <v>0.01834862385321101</v>
      </c>
      <c r="F309" s="31"/>
    </row>
    <row r="310" spans="1:6" ht="15">
      <c r="A310" s="2"/>
      <c r="B310" s="2">
        <v>2010</v>
      </c>
      <c r="C310" s="4">
        <v>954</v>
      </c>
      <c r="D310" s="5">
        <v>4</v>
      </c>
      <c r="E310" s="14">
        <f>4/109</f>
        <v>0.03669724770642202</v>
      </c>
      <c r="F310" s="31"/>
    </row>
    <row r="311" spans="1:6" ht="15">
      <c r="A311" s="7" t="s">
        <v>1</v>
      </c>
      <c r="B311" s="7">
        <v>2000</v>
      </c>
      <c r="C311" s="8">
        <v>1041</v>
      </c>
      <c r="D311" s="9">
        <v>1</v>
      </c>
      <c r="E311" s="24">
        <f>1/109</f>
        <v>0.009174311926605505</v>
      </c>
      <c r="F311" s="31"/>
    </row>
    <row r="312" spans="1:6" ht="15">
      <c r="A312" s="2" t="s">
        <v>3</v>
      </c>
      <c r="B312" s="2"/>
      <c r="C312" s="25" t="s">
        <v>49</v>
      </c>
      <c r="D312" s="5"/>
      <c r="E312" s="6"/>
      <c r="F312" s="31"/>
    </row>
    <row r="313" spans="1:6" ht="15">
      <c r="A313" s="2" t="s">
        <v>2</v>
      </c>
      <c r="B313" s="2"/>
      <c r="C313" s="23">
        <v>1041.9248405513113</v>
      </c>
      <c r="D313" s="5"/>
      <c r="E313" s="6"/>
      <c r="F313" s="32"/>
    </row>
    <row r="327" spans="1:6" ht="15" customHeight="1">
      <c r="A327" s="2"/>
      <c r="B327" s="2"/>
      <c r="C327" s="29" t="s">
        <v>51</v>
      </c>
      <c r="D327" s="29"/>
      <c r="E327" s="29"/>
      <c r="F327" s="30" t="s">
        <v>55</v>
      </c>
    </row>
    <row r="328" spans="1:6" ht="15">
      <c r="A328" s="2"/>
      <c r="B328" s="2">
        <v>1965</v>
      </c>
      <c r="C328" s="21">
        <v>465</v>
      </c>
      <c r="D328" s="21">
        <v>23</v>
      </c>
      <c r="E328" s="22">
        <f>20/79</f>
        <v>0.25316455696202533</v>
      </c>
      <c r="F328" s="31"/>
    </row>
    <row r="329" spans="1:6" ht="15">
      <c r="A329" s="2"/>
      <c r="B329" s="2">
        <v>1970</v>
      </c>
      <c r="C329" s="2">
        <v>647</v>
      </c>
      <c r="D329" s="2">
        <v>0.6</v>
      </c>
      <c r="E329" s="14">
        <f>1/79</f>
        <v>0.012658227848101266</v>
      </c>
      <c r="F329" s="31"/>
    </row>
    <row r="330" spans="1:6" ht="15">
      <c r="A330" s="2"/>
      <c r="B330" s="2">
        <v>1998</v>
      </c>
      <c r="C330" s="4">
        <v>474</v>
      </c>
      <c r="D330" s="5">
        <v>20</v>
      </c>
      <c r="E330" s="14">
        <f>17/79</f>
        <v>0.21518987341772153</v>
      </c>
      <c r="F330" s="31"/>
    </row>
    <row r="331" spans="1:6" ht="15">
      <c r="A331" s="2"/>
      <c r="B331" s="2">
        <v>2000</v>
      </c>
      <c r="C331" s="4">
        <v>482</v>
      </c>
      <c r="D331" s="5">
        <v>18</v>
      </c>
      <c r="E331" s="14">
        <f>13/79</f>
        <v>0.16455696202531644</v>
      </c>
      <c r="F331" s="31"/>
    </row>
    <row r="332" spans="1:6" ht="15">
      <c r="A332" s="2"/>
      <c r="B332" s="2">
        <v>2001</v>
      </c>
      <c r="C332" s="4">
        <v>579</v>
      </c>
      <c r="D332" s="5">
        <v>3.5</v>
      </c>
      <c r="E332" s="14">
        <f>2/79</f>
        <v>0.02531645569620253</v>
      </c>
      <c r="F332" s="31"/>
    </row>
    <row r="333" spans="1:6" ht="15">
      <c r="A333" s="2"/>
      <c r="B333" s="2">
        <v>2006</v>
      </c>
      <c r="C333" s="4">
        <v>382</v>
      </c>
      <c r="D333" s="5">
        <v>52</v>
      </c>
      <c r="E333" s="14">
        <f>41/79</f>
        <v>0.5189873417721519</v>
      </c>
      <c r="F333" s="31"/>
    </row>
    <row r="334" spans="1:6" ht="15">
      <c r="A334" s="2"/>
      <c r="B334" s="2">
        <v>2010</v>
      </c>
      <c r="C334" s="4">
        <v>477</v>
      </c>
      <c r="D334" s="5">
        <v>19</v>
      </c>
      <c r="E334" s="14">
        <f>16/79</f>
        <v>0.20253164556962025</v>
      </c>
      <c r="F334" s="31"/>
    </row>
    <row r="335" spans="1:6" ht="15">
      <c r="A335" s="7" t="s">
        <v>1</v>
      </c>
      <c r="B335" s="7">
        <v>1970</v>
      </c>
      <c r="C335" s="7">
        <v>647</v>
      </c>
      <c r="D335" s="7">
        <v>0.6</v>
      </c>
      <c r="E335" s="24">
        <f>1/79</f>
        <v>0.012658227848101266</v>
      </c>
      <c r="F335" s="31"/>
    </row>
    <row r="336" spans="1:6" ht="15">
      <c r="A336" s="2" t="s">
        <v>3</v>
      </c>
      <c r="B336" s="2"/>
      <c r="C336" s="25" t="s">
        <v>52</v>
      </c>
      <c r="D336" s="5"/>
      <c r="E336" s="6"/>
      <c r="F336" s="31"/>
    </row>
    <row r="337" spans="1:6" ht="15">
      <c r="A337" s="2" t="s">
        <v>2</v>
      </c>
      <c r="B337" s="2"/>
      <c r="C337" s="23">
        <v>630.205865973561</v>
      </c>
      <c r="D337" s="5"/>
      <c r="E337" s="6"/>
      <c r="F337" s="32"/>
    </row>
    <row r="345" spans="1:6" ht="15" customHeight="1">
      <c r="A345" s="2"/>
      <c r="B345" s="2"/>
      <c r="C345" s="29" t="s">
        <v>53</v>
      </c>
      <c r="D345" s="29"/>
      <c r="E345" s="29"/>
      <c r="F345" s="30" t="s">
        <v>54</v>
      </c>
    </row>
    <row r="346" spans="1:6" ht="15">
      <c r="A346" s="2"/>
      <c r="B346" s="2">
        <v>1965</v>
      </c>
      <c r="C346" s="21">
        <v>414</v>
      </c>
      <c r="D346" s="21">
        <v>63</v>
      </c>
      <c r="E346" s="22">
        <f>63/109</f>
        <v>0.5779816513761468</v>
      </c>
      <c r="F346" s="31"/>
    </row>
    <row r="347" spans="1:6" ht="15">
      <c r="A347" s="2"/>
      <c r="B347" s="2">
        <v>1970</v>
      </c>
      <c r="C347" s="2">
        <v>902</v>
      </c>
      <c r="D347" s="2">
        <v>0.2</v>
      </c>
      <c r="E347" s="14">
        <f>1/109</f>
        <v>0.009174311926605505</v>
      </c>
      <c r="F347" s="31"/>
    </row>
    <row r="348" spans="1:6" ht="15">
      <c r="A348" s="2"/>
      <c r="B348" s="2">
        <v>1998</v>
      </c>
      <c r="C348" s="4">
        <v>592</v>
      </c>
      <c r="D348" s="5">
        <v>20</v>
      </c>
      <c r="E348" s="14">
        <f>22/109</f>
        <v>0.2018348623853211</v>
      </c>
      <c r="F348" s="31"/>
    </row>
    <row r="349" spans="1:6" ht="15">
      <c r="A349" s="2"/>
      <c r="B349" s="2">
        <v>2000</v>
      </c>
      <c r="C349" s="4">
        <v>657</v>
      </c>
      <c r="D349" s="5">
        <v>10</v>
      </c>
      <c r="E349" s="14">
        <f>13/109</f>
        <v>0.11926605504587157</v>
      </c>
      <c r="F349" s="31"/>
    </row>
    <row r="350" spans="1:6" ht="15">
      <c r="A350" s="2"/>
      <c r="B350" s="2">
        <v>2001</v>
      </c>
      <c r="C350" s="4">
        <v>668</v>
      </c>
      <c r="D350" s="5">
        <v>8.5</v>
      </c>
      <c r="E350" s="14">
        <f>12/109</f>
        <v>0.11009174311926606</v>
      </c>
      <c r="F350" s="31"/>
    </row>
    <row r="351" spans="1:6" ht="15">
      <c r="A351" s="2"/>
      <c r="B351" s="2">
        <v>2006</v>
      </c>
      <c r="C351" s="4">
        <v>505</v>
      </c>
      <c r="D351" s="5">
        <v>39</v>
      </c>
      <c r="E351" s="14">
        <f>42/109</f>
        <v>0.3853211009174312</v>
      </c>
      <c r="F351" s="31"/>
    </row>
    <row r="352" spans="1:6" ht="15">
      <c r="A352" s="2"/>
      <c r="B352" s="2">
        <v>2010</v>
      </c>
      <c r="C352" s="4">
        <v>518</v>
      </c>
      <c r="D352" s="5">
        <v>36</v>
      </c>
      <c r="E352" s="14">
        <f>41/109</f>
        <v>0.3761467889908257</v>
      </c>
      <c r="F352" s="31"/>
    </row>
    <row r="353" spans="1:6" ht="15">
      <c r="A353" s="7" t="s">
        <v>1</v>
      </c>
      <c r="B353" s="7">
        <v>1970</v>
      </c>
      <c r="C353" s="7">
        <v>902</v>
      </c>
      <c r="D353" s="7">
        <v>0.2</v>
      </c>
      <c r="E353" s="24">
        <f>1/109</f>
        <v>0.009174311926605505</v>
      </c>
      <c r="F353" s="31"/>
    </row>
    <row r="354" spans="1:6" ht="15">
      <c r="A354" s="2" t="s">
        <v>3</v>
      </c>
      <c r="B354" s="2"/>
      <c r="C354" s="25" t="s">
        <v>4</v>
      </c>
      <c r="D354" s="5"/>
      <c r="E354" s="6"/>
      <c r="F354" s="31"/>
    </row>
    <row r="355" spans="1:6" ht="15">
      <c r="A355" s="2" t="s">
        <v>2</v>
      </c>
      <c r="B355" s="2"/>
      <c r="C355" s="23">
        <v>812.1358223591307</v>
      </c>
      <c r="D355" s="5"/>
      <c r="E355" s="6"/>
      <c r="F355" s="32"/>
    </row>
    <row r="362" spans="1:6" ht="15" customHeight="1">
      <c r="A362" s="2"/>
      <c r="B362" s="2"/>
      <c r="C362" s="29" t="s">
        <v>56</v>
      </c>
      <c r="D362" s="29"/>
      <c r="E362" s="29"/>
      <c r="F362" s="30" t="s">
        <v>22</v>
      </c>
    </row>
    <row r="363" spans="1:6" ht="15">
      <c r="A363" s="2"/>
      <c r="B363" s="2">
        <v>1965</v>
      </c>
      <c r="C363" s="21">
        <v>374</v>
      </c>
      <c r="D363" s="21">
        <v>40</v>
      </c>
      <c r="E363" s="22">
        <f>42/110</f>
        <v>0.38181818181818183</v>
      </c>
      <c r="F363" s="31"/>
    </row>
    <row r="364" spans="1:6" ht="15">
      <c r="A364" s="2"/>
      <c r="B364" s="2">
        <v>1970</v>
      </c>
      <c r="C364" s="2">
        <v>624</v>
      </c>
      <c r="D364" s="2">
        <v>0.4</v>
      </c>
      <c r="E364" s="14">
        <f>2/110</f>
        <v>0.01818181818181818</v>
      </c>
      <c r="F364" s="31"/>
    </row>
    <row r="365" spans="1:6" ht="15">
      <c r="A365" s="2"/>
      <c r="B365" s="2">
        <v>1998</v>
      </c>
      <c r="C365" s="4">
        <v>503</v>
      </c>
      <c r="D365" s="5">
        <v>6.5</v>
      </c>
      <c r="E365" s="14">
        <f>9/110</f>
        <v>0.08181818181818182</v>
      </c>
      <c r="F365" s="31"/>
    </row>
    <row r="366" spans="1:6" ht="15">
      <c r="A366" s="2"/>
      <c r="B366" s="2">
        <v>2000</v>
      </c>
      <c r="C366" s="4">
        <v>500</v>
      </c>
      <c r="D366" s="5">
        <v>7</v>
      </c>
      <c r="E366" s="14">
        <f>10/110</f>
        <v>0.09090909090909091</v>
      </c>
      <c r="F366" s="31"/>
    </row>
    <row r="367" spans="1:6" ht="15">
      <c r="A367" s="2"/>
      <c r="B367" s="2">
        <v>2001</v>
      </c>
      <c r="C367" s="4">
        <v>342</v>
      </c>
      <c r="D367" s="5">
        <v>52</v>
      </c>
      <c r="E367" s="14">
        <f>61/110</f>
        <v>0.5545454545454546</v>
      </c>
      <c r="F367" s="31"/>
    </row>
    <row r="368" spans="1:6" ht="15">
      <c r="A368" s="2"/>
      <c r="B368" s="2">
        <v>2006</v>
      </c>
      <c r="C368" s="4">
        <v>533</v>
      </c>
      <c r="D368" s="5">
        <v>3.5</v>
      </c>
      <c r="E368" s="14">
        <f>5/110</f>
        <v>0.045454545454545456</v>
      </c>
      <c r="F368" s="31"/>
    </row>
    <row r="369" spans="1:6" ht="15">
      <c r="A369" s="2"/>
      <c r="B369" s="2">
        <v>2010</v>
      </c>
      <c r="C369" s="4">
        <v>425</v>
      </c>
      <c r="D369" s="5">
        <v>23</v>
      </c>
      <c r="E369" s="14">
        <f>23/110</f>
        <v>0.20909090909090908</v>
      </c>
      <c r="F369" s="31"/>
    </row>
    <row r="370" spans="1:6" ht="15">
      <c r="A370" s="7" t="s">
        <v>1</v>
      </c>
      <c r="B370" s="7">
        <v>1975</v>
      </c>
      <c r="C370" s="7">
        <v>626</v>
      </c>
      <c r="D370" s="7">
        <v>0.25</v>
      </c>
      <c r="E370" s="24">
        <f>1/110</f>
        <v>0.00909090909090909</v>
      </c>
      <c r="F370" s="31"/>
    </row>
    <row r="371" spans="1:6" ht="15">
      <c r="A371" s="2" t="s">
        <v>3</v>
      </c>
      <c r="B371" s="2"/>
      <c r="C371" s="25" t="s">
        <v>29</v>
      </c>
      <c r="D371" s="5"/>
      <c r="E371" s="6"/>
      <c r="F371" s="31"/>
    </row>
    <row r="372" spans="1:6" ht="15">
      <c r="A372" s="2" t="s">
        <v>2</v>
      </c>
      <c r="B372" s="2"/>
      <c r="C372" s="23">
        <v>587.258374259469</v>
      </c>
      <c r="D372" s="5"/>
      <c r="E372" s="6"/>
      <c r="F372" s="32"/>
    </row>
    <row r="380" spans="1:6" ht="15" customHeight="1">
      <c r="A380" s="2"/>
      <c r="B380" s="2"/>
      <c r="C380" s="29" t="s">
        <v>57</v>
      </c>
      <c r="D380" s="29"/>
      <c r="E380" s="29"/>
      <c r="F380" s="30" t="s">
        <v>61</v>
      </c>
    </row>
    <row r="381" spans="1:6" ht="15">
      <c r="A381" s="2"/>
      <c r="B381" s="2">
        <v>1965</v>
      </c>
      <c r="C381" s="37">
        <v>486</v>
      </c>
      <c r="D381" s="37">
        <v>9.5</v>
      </c>
      <c r="E381" s="45">
        <f>9/110</f>
        <v>0.08181818181818182</v>
      </c>
      <c r="F381" s="31"/>
    </row>
    <row r="382" spans="1:6" ht="15">
      <c r="A382" s="2"/>
      <c r="B382" s="2">
        <v>1970</v>
      </c>
      <c r="C382" s="38">
        <v>415</v>
      </c>
      <c r="D382" s="38">
        <v>26</v>
      </c>
      <c r="E382" s="46">
        <f>28/110</f>
        <v>0.2545454545454545</v>
      </c>
      <c r="F382" s="31"/>
    </row>
    <row r="383" spans="1:6" ht="15">
      <c r="A383" s="2"/>
      <c r="B383" s="2">
        <v>1998</v>
      </c>
      <c r="C383" s="39">
        <v>326</v>
      </c>
      <c r="D383" s="40">
        <v>58</v>
      </c>
      <c r="E383" s="46">
        <f>65/110</f>
        <v>0.5909090909090909</v>
      </c>
      <c r="F383" s="31"/>
    </row>
    <row r="384" spans="1:6" ht="15">
      <c r="A384" s="2"/>
      <c r="B384" s="2">
        <v>2000</v>
      </c>
      <c r="C384" s="39">
        <v>632</v>
      </c>
      <c r="D384" s="40">
        <v>0.3</v>
      </c>
      <c r="E384" s="46">
        <f>3/110</f>
        <v>0.02727272727272727</v>
      </c>
      <c r="F384" s="31"/>
    </row>
    <row r="385" spans="1:6" ht="15">
      <c r="A385" s="2"/>
      <c r="B385" s="2">
        <v>2001</v>
      </c>
      <c r="C385" s="39">
        <v>425</v>
      </c>
      <c r="D385" s="40">
        <v>23</v>
      </c>
      <c r="E385" s="46">
        <f>23/110</f>
        <v>0.20909090909090908</v>
      </c>
      <c r="F385" s="31"/>
    </row>
    <row r="386" spans="1:6" ht="15">
      <c r="A386" s="2"/>
      <c r="B386" s="2">
        <v>2006</v>
      </c>
      <c r="C386" s="39">
        <v>521</v>
      </c>
      <c r="D386" s="40">
        <v>5</v>
      </c>
      <c r="E386" s="46">
        <f>5/110</f>
        <v>0.045454545454545456</v>
      </c>
      <c r="F386" s="31"/>
    </row>
    <row r="387" spans="1:6" ht="15">
      <c r="A387" s="2"/>
      <c r="B387" s="2">
        <v>2010</v>
      </c>
      <c r="C387" s="39">
        <v>643</v>
      </c>
      <c r="D387" s="40">
        <v>0.25</v>
      </c>
      <c r="E387" s="46">
        <f>2/110</f>
        <v>0.01818181818181818</v>
      </c>
      <c r="F387" s="31"/>
    </row>
    <row r="388" spans="1:6" ht="15">
      <c r="A388" s="7" t="s">
        <v>1</v>
      </c>
      <c r="B388" s="7">
        <v>1999</v>
      </c>
      <c r="C388" s="47">
        <v>650</v>
      </c>
      <c r="D388" s="47">
        <v>0.2</v>
      </c>
      <c r="E388" s="48">
        <f>1/110</f>
        <v>0.00909090909090909</v>
      </c>
      <c r="F388" s="31"/>
    </row>
    <row r="389" spans="1:6" ht="15">
      <c r="A389" s="2" t="s">
        <v>3</v>
      </c>
      <c r="B389" s="2"/>
      <c r="C389" s="43" t="s">
        <v>4</v>
      </c>
      <c r="D389" s="40"/>
      <c r="E389" s="49"/>
      <c r="F389" s="31"/>
    </row>
    <row r="390" spans="1:6" ht="15">
      <c r="A390" s="2" t="s">
        <v>2</v>
      </c>
      <c r="B390" s="2"/>
      <c r="C390" s="44">
        <v>591.1649835854234</v>
      </c>
      <c r="D390" s="40"/>
      <c r="E390" s="49"/>
      <c r="F390" s="32"/>
    </row>
  </sheetData>
  <sheetProtection/>
  <mergeCells count="42">
    <mergeCell ref="C345:E345"/>
    <mergeCell ref="F345:F355"/>
    <mergeCell ref="C303:E303"/>
    <mergeCell ref="F303:F313"/>
    <mergeCell ref="C327:E327"/>
    <mergeCell ref="F327:F337"/>
    <mergeCell ref="C362:E362"/>
    <mergeCell ref="F362:F372"/>
    <mergeCell ref="C380:E380"/>
    <mergeCell ref="F380:F390"/>
    <mergeCell ref="C267:E267"/>
    <mergeCell ref="F267:F277"/>
    <mergeCell ref="C285:E285"/>
    <mergeCell ref="F285:F295"/>
    <mergeCell ref="C228:E228"/>
    <mergeCell ref="F228:F238"/>
    <mergeCell ref="C245:E245"/>
    <mergeCell ref="F245:F255"/>
    <mergeCell ref="C190:E190"/>
    <mergeCell ref="F190:F200"/>
    <mergeCell ref="C208:E208"/>
    <mergeCell ref="F208:F218"/>
    <mergeCell ref="C151:E151"/>
    <mergeCell ref="F151:F161"/>
    <mergeCell ref="C169:E169"/>
    <mergeCell ref="F169:F179"/>
    <mergeCell ref="C114:E114"/>
    <mergeCell ref="F114:F124"/>
    <mergeCell ref="C134:E134"/>
    <mergeCell ref="F134:F144"/>
    <mergeCell ref="C75:E75"/>
    <mergeCell ref="F75:F85"/>
    <mergeCell ref="C94:E94"/>
    <mergeCell ref="F94:F104"/>
    <mergeCell ref="C57:E57"/>
    <mergeCell ref="F2:F12"/>
    <mergeCell ref="C2:E2"/>
    <mergeCell ref="F20:F30"/>
    <mergeCell ref="F37:F47"/>
    <mergeCell ref="F57:F67"/>
    <mergeCell ref="C20:E20"/>
    <mergeCell ref="C37:E37"/>
  </mergeCells>
  <printOptions/>
  <pageMargins left="0.7" right="0.7" top="0.75" bottom="0.75" header="0.3" footer="0.3"/>
  <pageSetup horizontalDpi="600" verticalDpi="600" orientation="portrait" paperSize="9" r:id="rId2"/>
  <ignoredErrors>
    <ignoredError sqref="E1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lazar.ildiko</dc:creator>
  <cp:keywords/>
  <dc:description/>
  <cp:lastModifiedBy>Ganszky Márton</cp:lastModifiedBy>
  <dcterms:created xsi:type="dcterms:W3CDTF">2011-11-23T15:12:07Z</dcterms:created>
  <dcterms:modified xsi:type="dcterms:W3CDTF">2011-12-16T08:35:32Z</dcterms:modified>
  <cp:category/>
  <cp:version/>
  <cp:contentType/>
  <cp:contentStatus/>
</cp:coreProperties>
</file>